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75" windowWidth="10515" windowHeight="5670"/>
  </bookViews>
  <sheets>
    <sheet name="DAVG" sheetId="18" r:id="rId1"/>
    <sheet name="DCOUNT" sheetId="19" r:id="rId2"/>
    <sheet name="DCOUNTA" sheetId="20" r:id="rId3"/>
    <sheet name="DGET" sheetId="21" r:id="rId4"/>
    <sheet name="DMAX" sheetId="22" r:id="rId5"/>
    <sheet name="DMIN" sheetId="24" r:id="rId6"/>
    <sheet name="DPRODUCT" sheetId="25" r:id="rId7"/>
    <sheet name="DATE" sheetId="26" r:id="rId8"/>
    <sheet name="DATEVALUE" sheetId="27" r:id="rId9"/>
    <sheet name="DAY" sheetId="28" r:id="rId10"/>
    <sheet name="DAYS360" sheetId="29" r:id="rId11"/>
    <sheet name="MONTH" sheetId="30" r:id="rId12"/>
    <sheet name="NOW" sheetId="31" r:id="rId13"/>
    <sheet name="TODAY" sheetId="32" r:id="rId14"/>
    <sheet name="WEEKDAY" sheetId="33" r:id="rId15"/>
    <sheet name="WEEKNUM" sheetId="34" r:id="rId16"/>
    <sheet name="YEAR" sheetId="35" r:id="rId17"/>
    <sheet name="DDB" sheetId="36" r:id="rId18"/>
    <sheet name="FV" sheetId="23" r:id="rId19"/>
    <sheet name="PMT" sheetId="37" r:id="rId20"/>
    <sheet name="PV" sheetId="38" r:id="rId21"/>
    <sheet name="SLN" sheetId="41" r:id="rId22"/>
    <sheet name="SYD" sheetId="40" r:id="rId23"/>
    <sheet name="CELL" sheetId="42" r:id="rId24"/>
    <sheet name="ERRORTYPE" sheetId="43" r:id="rId25"/>
    <sheet name="INFO" sheetId="44" r:id="rId26"/>
    <sheet name="ISBLANK" sheetId="46" r:id="rId27"/>
    <sheet name="ISERR" sheetId="47" r:id="rId28"/>
  </sheets>
  <definedNames>
    <definedName name="_xlnm._FilterDatabase" localSheetId="23" hidden="1">CELL!#REF!</definedName>
    <definedName name="_xlnm._FilterDatabase" localSheetId="7" hidden="1">DATE!#REF!</definedName>
    <definedName name="_xlnm._FilterDatabase" localSheetId="8" hidden="1">DATEVALUE!#REF!</definedName>
    <definedName name="_xlnm._FilterDatabase" localSheetId="0" hidden="1">DAVG!$C$9:$J$11</definedName>
    <definedName name="_xlnm._FilterDatabase" localSheetId="9" hidden="1">DAY!#REF!</definedName>
    <definedName name="_xlnm._FilterDatabase" localSheetId="10" hidden="1">DAYS360!#REF!</definedName>
    <definedName name="_xlnm._FilterDatabase" localSheetId="1" hidden="1">DCOUNT!$C$9:$J$11</definedName>
    <definedName name="_xlnm._FilterDatabase" localSheetId="2" hidden="1">DCOUNTA!$C$9:$J$11</definedName>
    <definedName name="_xlnm._FilterDatabase" localSheetId="17" hidden="1">DDB!#REF!</definedName>
    <definedName name="_xlnm._FilterDatabase" localSheetId="3" hidden="1">DGET!$B$9:$G$10</definedName>
    <definedName name="_xlnm._FilterDatabase" localSheetId="4" hidden="1">DMAX!$C$9:$J$11</definedName>
    <definedName name="_xlnm._FilterDatabase" localSheetId="5" hidden="1">DMIN!$C$9:$J$11</definedName>
    <definedName name="_xlnm._FilterDatabase" localSheetId="6" hidden="1">DPRODUCT!$C$9:$J$11</definedName>
    <definedName name="_xlnm._FilterDatabase" localSheetId="24" hidden="1">ERRORTYPE!#REF!</definedName>
    <definedName name="_xlnm._FilterDatabase" localSheetId="18" hidden="1">FV!#REF!</definedName>
    <definedName name="_xlnm._FilterDatabase" localSheetId="25" hidden="1">INFO!#REF!</definedName>
    <definedName name="_xlnm._FilterDatabase" localSheetId="26" hidden="1">ISBLANK!#REF!</definedName>
    <definedName name="_xlnm._FilterDatabase" localSheetId="27" hidden="1">ISERR!#REF!</definedName>
    <definedName name="_xlnm._FilterDatabase" localSheetId="11" hidden="1">MONTH!#REF!</definedName>
    <definedName name="_xlnm._FilterDatabase" localSheetId="12" hidden="1">NOW!#REF!</definedName>
    <definedName name="_xlnm._FilterDatabase" localSheetId="19" hidden="1">PMT!#REF!</definedName>
    <definedName name="_xlnm._FilterDatabase" localSheetId="20" hidden="1">PV!#REF!</definedName>
    <definedName name="_xlnm._FilterDatabase" localSheetId="21" hidden="1">SLN!#REF!</definedName>
    <definedName name="_xlnm._FilterDatabase" localSheetId="22" hidden="1">SYD!#REF!</definedName>
    <definedName name="_xlnm._FilterDatabase" localSheetId="13" hidden="1">TODAY!#REF!</definedName>
    <definedName name="_xlnm._FilterDatabase" localSheetId="14" hidden="1">WEEKDAY!#REF!</definedName>
    <definedName name="_xlnm._FilterDatabase" localSheetId="15" hidden="1">WEEKNUM!#REF!</definedName>
    <definedName name="_xlnm._FilterDatabase" localSheetId="16" hidden="1">YEAR!#REF!</definedName>
  </definedNames>
  <calcPr calcId="125725"/>
</workbook>
</file>

<file path=xl/calcChain.xml><?xml version="1.0" encoding="utf-8"?>
<calcChain xmlns="http://schemas.openxmlformats.org/spreadsheetml/2006/main">
  <c r="E2" i="47"/>
  <c r="E4" s="1"/>
  <c r="E4" i="46"/>
  <c r="F13" i="44"/>
  <c r="F12"/>
  <c r="F11"/>
  <c r="F10"/>
  <c r="F9"/>
  <c r="F8"/>
  <c r="F7"/>
  <c r="F6"/>
  <c r="F5"/>
  <c r="F4"/>
  <c r="F9" i="43"/>
  <c r="F13" s="1"/>
  <c r="F14" i="42"/>
  <c r="F13"/>
  <c r="F12"/>
  <c r="F11"/>
  <c r="F10"/>
  <c r="F9"/>
  <c r="F7"/>
  <c r="F6"/>
  <c r="F5"/>
  <c r="F4"/>
  <c r="F9" i="41"/>
  <c r="F9" i="40"/>
  <c r="E6" i="38"/>
  <c r="E6" i="37"/>
  <c r="E6" i="23"/>
  <c r="F9" i="36"/>
  <c r="F9" i="35"/>
  <c r="F9" i="34"/>
  <c r="F9" i="33"/>
  <c r="F5" i="32"/>
  <c r="F5" i="31"/>
  <c r="F5" i="30"/>
  <c r="F5" i="29"/>
  <c r="F5" i="28"/>
  <c r="F9" s="1"/>
  <c r="F5" i="27"/>
  <c r="E2" i="26"/>
  <c r="E2" i="25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F53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E2" i="24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F53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E2" i="22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F53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E2" i="21"/>
  <c r="E9"/>
  <c r="E10"/>
  <c r="E11"/>
  <c r="E12"/>
  <c r="E2" i="20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F53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E2" i="19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F53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E2" i="18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F53"/>
  <c r="H53" s="1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F8" i="42"/>
</calcChain>
</file>

<file path=xl/sharedStrings.xml><?xml version="1.0" encoding="utf-8"?>
<sst xmlns="http://schemas.openxmlformats.org/spreadsheetml/2006/main" count="1873" uniqueCount="113">
  <si>
    <t>Life</t>
  </si>
  <si>
    <t>Data Functions</t>
  </si>
  <si>
    <t>DAVERAGE</t>
  </si>
  <si>
    <t>DCOUNTA</t>
  </si>
  <si>
    <t>(Counts only Nonblanks)</t>
  </si>
  <si>
    <t>DGET</t>
  </si>
  <si>
    <t>DMAX</t>
  </si>
  <si>
    <t>DMIN</t>
  </si>
  <si>
    <t>DSUM</t>
  </si>
  <si>
    <t>DATE</t>
  </si>
  <si>
    <t>DATEVALUE</t>
  </si>
  <si>
    <t>1/2/08</t>
  </si>
  <si>
    <t>DAY</t>
  </si>
  <si>
    <t>11/23/08</t>
  </si>
  <si>
    <t>DAYS360</t>
  </si>
  <si>
    <t>MONTH</t>
  </si>
  <si>
    <t>NOW</t>
  </si>
  <si>
    <t>TODAY</t>
  </si>
  <si>
    <t>WEEKDAY</t>
  </si>
  <si>
    <t>WEEKNUM</t>
  </si>
  <si>
    <t>YEAR</t>
  </si>
  <si>
    <t>DDB</t>
  </si>
  <si>
    <t>Cost</t>
  </si>
  <si>
    <t>Salvage</t>
  </si>
  <si>
    <t>Period</t>
  </si>
  <si>
    <t>years</t>
  </si>
  <si>
    <t>First Year</t>
  </si>
  <si>
    <t>FV</t>
  </si>
  <si>
    <t>Rate</t>
  </si>
  <si>
    <t>Periods</t>
  </si>
  <si>
    <t>Payment</t>
  </si>
  <si>
    <t>Years</t>
  </si>
  <si>
    <t>Per Month</t>
  </si>
  <si>
    <t>Future Value =</t>
  </si>
  <si>
    <t>Loan Amount</t>
  </si>
  <si>
    <t>PMT</t>
  </si>
  <si>
    <t>Payment Amount =</t>
  </si>
  <si>
    <t>Depreciation per year =</t>
  </si>
  <si>
    <t>Year =</t>
  </si>
  <si>
    <t>PV</t>
  </si>
  <si>
    <t>Present Value =</t>
  </si>
  <si>
    <t>SYD</t>
  </si>
  <si>
    <t>SLN</t>
  </si>
  <si>
    <t>CELL</t>
  </si>
  <si>
    <t>"address"</t>
  </si>
  <si>
    <t>"col"</t>
  </si>
  <si>
    <t>"contents"</t>
  </si>
  <si>
    <t>"filename"</t>
  </si>
  <si>
    <t>"format"</t>
  </si>
  <si>
    <t>"parentheses"</t>
  </si>
  <si>
    <t>"prefix"</t>
  </si>
  <si>
    <t>"protect"</t>
  </si>
  <si>
    <t>"row"</t>
  </si>
  <si>
    <t>"type"</t>
  </si>
  <si>
    <t>"width"</t>
  </si>
  <si>
    <t>Hello</t>
  </si>
  <si>
    <t>ERROR.TYPE</t>
  </si>
  <si>
    <t>INFO</t>
  </si>
  <si>
    <t>"directory"</t>
  </si>
  <si>
    <t>Path of the current directory or folder.</t>
  </si>
  <si>
    <t>"memavail"</t>
  </si>
  <si>
    <t>Amount of memory available, in bytes.</t>
  </si>
  <si>
    <t>"memused"</t>
  </si>
  <si>
    <t>Amount of memory being used for data.</t>
  </si>
  <si>
    <t>"numfile"</t>
  </si>
  <si>
    <t>Number of active worksheets in the open workbooks.</t>
  </si>
  <si>
    <t>"origin"</t>
  </si>
  <si>
    <t>Absolute A1-style reference, as text, prepended with "$A:" for Lotus 1-2-3 release 3.x compatibility. Returns the cell reference of the top and leftmost cell visible in the window, based on the current scrolling position.</t>
  </si>
  <si>
    <t>"osversion"</t>
  </si>
  <si>
    <t>Current operating system version, as text.</t>
  </si>
  <si>
    <t>"recalc"</t>
  </si>
  <si>
    <t>Current recalculation mode; returns "Automatic" or "Manual".</t>
  </si>
  <si>
    <t>"release"</t>
  </si>
  <si>
    <t>Version of Microsoft Excel, as text.</t>
  </si>
  <si>
    <t>"system"</t>
  </si>
  <si>
    <t>Name of the operating environment:</t>
  </si>
  <si>
    <t>Macintosh = "mac"</t>
  </si>
  <si>
    <t>Windows = "pcdos"</t>
  </si>
  <si>
    <t>"totmem"</t>
  </si>
  <si>
    <t>Total memory available, including memory already in use, in bytes.</t>
  </si>
  <si>
    <t>ISBLANK</t>
  </si>
  <si>
    <t>ISERR</t>
  </si>
  <si>
    <t>Carlton's Rental Properties</t>
  </si>
  <si>
    <t>2008 Analysis</t>
  </si>
  <si>
    <t>State</t>
  </si>
  <si>
    <t>City</t>
  </si>
  <si>
    <t>Type</t>
  </si>
  <si>
    <t>Manager</t>
  </si>
  <si>
    <t>Revenue</t>
  </si>
  <si>
    <t>Expenses</t>
  </si>
  <si>
    <t>Profit</t>
  </si>
  <si>
    <t>Vacancy Rate</t>
  </si>
  <si>
    <t>Florida</t>
  </si>
  <si>
    <t>Tampa</t>
  </si>
  <si>
    <t>Triplex</t>
  </si>
  <si>
    <t>Ginger</t>
  </si>
  <si>
    <t>Daytona</t>
  </si>
  <si>
    <t>Duplex</t>
  </si>
  <si>
    <t>Steve</t>
  </si>
  <si>
    <t>Townhome</t>
  </si>
  <si>
    <t>Apartment</t>
  </si>
  <si>
    <t>Georgia</t>
  </si>
  <si>
    <t>Atlanta</t>
  </si>
  <si>
    <t>Macon</t>
  </si>
  <si>
    <t>Savannah</t>
  </si>
  <si>
    <t>Kathy</t>
  </si>
  <si>
    <t>Police Visits</t>
  </si>
  <si>
    <t>Texas</t>
  </si>
  <si>
    <t>Dallas</t>
  </si>
  <si>
    <t>Houston</t>
  </si>
  <si>
    <t>Fort Worth</t>
  </si>
  <si>
    <t>Billy</t>
  </si>
  <si>
    <t>Jacob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</si>
</sst>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0.0%"/>
  </numFmts>
  <fonts count="13">
    <font>
      <sz val="10"/>
      <name val="Arial"/>
    </font>
    <font>
      <sz val="10"/>
      <name val="Arial"/>
    </font>
    <font>
      <b/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.25"/>
      <color indexed="8"/>
      <name val="Arial"/>
      <family val="2"/>
    </font>
    <font>
      <b/>
      <sz val="11"/>
      <color indexed="8"/>
      <name val="Calibri"/>
      <family val="2"/>
    </font>
    <font>
      <sz val="8.25"/>
      <color indexed="8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1" fillId="0" borderId="0" applyNumberFormat="0" applyFill="0" applyBorder="0" applyAlignment="0" applyProtection="0"/>
    <xf numFmtId="0" fontId="8" fillId="0" borderId="0" applyNumberFormat="0" applyFill="0" applyBorder="0" applyProtection="0">
      <alignment horizontal="left"/>
    </xf>
    <xf numFmtId="43" fontId="1" fillId="0" borderId="0" applyFont="0" applyFill="0" applyBorder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9" fontId="1" fillId="0" borderId="0" applyFont="0" applyFill="0" applyBorder="0" applyAlignment="0" applyProtection="0"/>
    <xf numFmtId="0" fontId="9" fillId="0" borderId="2" applyNumberFormat="0" applyFill="0" applyAlignment="0" applyProtection="0"/>
  </cellStyleXfs>
  <cellXfs count="63">
    <xf numFmtId="0" fontId="0" fillId="0" borderId="0" xfId="0"/>
    <xf numFmtId="0" fontId="0" fillId="0" borderId="0" xfId="0" applyAlignment="1">
      <alignment wrapText="1"/>
    </xf>
    <xf numFmtId="0" fontId="2" fillId="0" borderId="0" xfId="0" quotePrefix="1" applyFont="1" applyAlignment="1">
      <alignment horizontal="left"/>
    </xf>
    <xf numFmtId="0" fontId="3" fillId="0" borderId="0" xfId="0" applyFont="1"/>
    <xf numFmtId="164" fontId="3" fillId="0" borderId="0" xfId="3" applyNumberFormat="1" applyFont="1"/>
    <xf numFmtId="164" fontId="4" fillId="0" borderId="3" xfId="3" applyNumberFormat="1" applyFont="1" applyBorder="1" applyAlignment="1">
      <alignment horizontal="left"/>
    </xf>
    <xf numFmtId="0" fontId="4" fillId="2" borderId="4" xfId="0" quotePrefix="1" applyFont="1" applyFill="1" applyBorder="1" applyAlignment="1">
      <alignment horizontal="centerContinuous"/>
    </xf>
    <xf numFmtId="0" fontId="3" fillId="2" borderId="5" xfId="0" applyFont="1" applyFill="1" applyBorder="1" applyAlignment="1">
      <alignment horizontal="centerContinuous"/>
    </xf>
    <xf numFmtId="164" fontId="3" fillId="2" borderId="5" xfId="3" applyNumberFormat="1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centerContinuous"/>
    </xf>
    <xf numFmtId="0" fontId="4" fillId="2" borderId="7" xfId="0" quotePrefix="1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164" fontId="3" fillId="2" borderId="8" xfId="3" applyNumberFormat="1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4" fillId="0" borderId="3" xfId="0" applyFont="1" applyBorder="1" applyAlignment="1">
      <alignment horizontal="left"/>
    </xf>
    <xf numFmtId="165" fontId="3" fillId="0" borderId="0" xfId="7" applyNumberFormat="1" applyFont="1" applyAlignment="1">
      <alignment horizontal="center"/>
    </xf>
    <xf numFmtId="0" fontId="3" fillId="2" borderId="0" xfId="0" applyFont="1" applyFill="1" applyBorder="1" applyAlignment="1">
      <alignment horizontal="centerContinuous"/>
    </xf>
    <xf numFmtId="165" fontId="3" fillId="0" borderId="0" xfId="7" applyNumberFormat="1" applyFont="1" applyBorder="1" applyAlignment="1">
      <alignment horizontal="center"/>
    </xf>
    <xf numFmtId="0" fontId="4" fillId="2" borderId="0" xfId="0" quotePrefix="1" applyFont="1" applyFill="1" applyBorder="1" applyAlignment="1">
      <alignment horizontal="centerContinuous"/>
    </xf>
    <xf numFmtId="164" fontId="3" fillId="2" borderId="0" xfId="3" applyNumberFormat="1" applyFont="1" applyFill="1" applyBorder="1" applyAlignment="1">
      <alignment horizontal="centerContinuous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6" fillId="0" borderId="0" xfId="0" applyFont="1"/>
    <xf numFmtId="165" fontId="4" fillId="0" borderId="3" xfId="7" quotePrefix="1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0" fontId="0" fillId="3" borderId="10" xfId="0" applyFill="1" applyBorder="1"/>
    <xf numFmtId="0" fontId="0" fillId="4" borderId="0" xfId="0" applyFill="1"/>
    <xf numFmtId="0" fontId="11" fillId="0" borderId="0" xfId="1"/>
    <xf numFmtId="164" fontId="4" fillId="0" borderId="3" xfId="3" applyNumberFormat="1" applyFont="1" applyBorder="1" applyAlignment="1">
      <alignment horizontal="center"/>
    </xf>
    <xf numFmtId="0" fontId="4" fillId="0" borderId="0" xfId="3" applyNumberFormat="1" applyFont="1"/>
    <xf numFmtId="0" fontId="4" fillId="0" borderId="0" xfId="7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5" fillId="0" borderId="0" xfId="0" applyNumberFormat="1" applyFont="1"/>
    <xf numFmtId="0" fontId="5" fillId="0" borderId="10" xfId="0" applyFont="1" applyBorder="1"/>
    <xf numFmtId="0" fontId="5" fillId="3" borderId="10" xfId="0" applyFont="1" applyFill="1" applyBorder="1"/>
    <xf numFmtId="0" fontId="5" fillId="3" borderId="0" xfId="0" applyFont="1" applyFill="1"/>
    <xf numFmtId="14" fontId="5" fillId="3" borderId="10" xfId="0" applyNumberFormat="1" applyFont="1" applyFill="1" applyBorder="1"/>
    <xf numFmtId="22" fontId="5" fillId="3" borderId="10" xfId="0" applyNumberFormat="1" applyFont="1" applyFill="1" applyBorder="1"/>
    <xf numFmtId="8" fontId="5" fillId="3" borderId="10" xfId="0" applyNumberFormat="1" applyFont="1" applyFill="1" applyBorder="1"/>
    <xf numFmtId="164" fontId="5" fillId="0" borderId="0" xfId="3" applyNumberFormat="1" applyFont="1"/>
    <xf numFmtId="164" fontId="5" fillId="0" borderId="0" xfId="3" quotePrefix="1" applyNumberFormat="1" applyFont="1" applyAlignment="1">
      <alignment horizontal="left"/>
    </xf>
    <xf numFmtId="10" fontId="5" fillId="3" borderId="10" xfId="7" applyNumberFormat="1" applyFont="1" applyFill="1" applyBorder="1"/>
    <xf numFmtId="164" fontId="5" fillId="3" borderId="10" xfId="3" applyNumberFormat="1" applyFont="1" applyFill="1" applyBorder="1"/>
    <xf numFmtId="0" fontId="0" fillId="0" borderId="0" xfId="0" applyAlignment="1">
      <alignment wrapText="1"/>
    </xf>
    <xf numFmtId="0" fontId="6" fillId="0" borderId="10" xfId="0" applyFont="1" applyBorder="1" applyAlignment="1">
      <alignment wrapText="1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 wrapText="1"/>
    </xf>
    <xf numFmtId="14" fontId="12" fillId="3" borderId="10" xfId="0" applyNumberFormat="1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8" fontId="5" fillId="0" borderId="0" xfId="0" applyNumberFormat="1" applyFont="1" applyFill="1" applyBorder="1"/>
    <xf numFmtId="0" fontId="5" fillId="0" borderId="0" xfId="0" applyFont="1" applyAlignment="1">
      <alignment wrapText="1"/>
    </xf>
    <xf numFmtId="0" fontId="5" fillId="0" borderId="0" xfId="0" quotePrefix="1" applyFont="1" applyAlignment="1">
      <alignment horizontal="left" wrapText="1"/>
    </xf>
    <xf numFmtId="164" fontId="6" fillId="3" borderId="10" xfId="3" applyNumberFormat="1" applyFont="1" applyFill="1" applyBorder="1" applyAlignment="1">
      <alignment horizontal="left"/>
    </xf>
    <xf numFmtId="164" fontId="6" fillId="3" borderId="10" xfId="3" applyNumberFormat="1" applyFont="1" applyFill="1" applyBorder="1" applyAlignment="1"/>
    <xf numFmtId="0" fontId="5" fillId="4" borderId="0" xfId="0" applyFont="1" applyFill="1" applyAlignment="1">
      <alignment wrapText="1"/>
    </xf>
    <xf numFmtId="0" fontId="0" fillId="4" borderId="0" xfId="0" applyFill="1" applyAlignment="1">
      <alignment horizontal="left" vertical="top"/>
    </xf>
    <xf numFmtId="164" fontId="6" fillId="4" borderId="0" xfId="3" applyNumberFormat="1" applyFont="1" applyFill="1" applyBorder="1" applyAlignment="1"/>
    <xf numFmtId="0" fontId="11" fillId="4" borderId="0" xfId="0" applyFont="1" applyFill="1" applyAlignment="1">
      <alignment horizontal="center" vertical="center" wrapText="1"/>
    </xf>
    <xf numFmtId="164" fontId="0" fillId="3" borderId="10" xfId="3" applyNumberFormat="1" applyFont="1" applyFill="1" applyBorder="1"/>
  </cellXfs>
  <cellStyles count="12">
    <cellStyle name="ColLabel" xfId="2"/>
    <cellStyle name="Comma" xfId="3" builtinId="3"/>
    <cellStyle name="GroupGrandTotalRowLabel" xfId="4"/>
    <cellStyle name="GroupSubTotalRowLabel" xfId="5"/>
    <cellStyle name="GroupTotalRowLabel" xfId="6"/>
    <cellStyle name="Normal" xfId="0" builtinId="0"/>
    <cellStyle name="Percent" xfId="7" builtinId="5"/>
    <cellStyle name="RowLabel" xfId="8"/>
    <cellStyle name="RowLevel_1" xfId="1" builtinId="1" iLevel="0"/>
    <cellStyle name="SubTotal" xfId="9"/>
    <cellStyle name="Text" xfId="10"/>
    <cellStyle name="Total" xfId="1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28575</xdr:rowOff>
    </xdr:to>
    <xdr:sp macro="" textlink="">
      <xdr:nvSpPr>
        <xdr:cNvPr id="5121" name="AutoShape 1" descr="Show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228600" y="40767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28575</xdr:rowOff>
    </xdr:to>
    <xdr:sp macro="" textlink="">
      <xdr:nvSpPr>
        <xdr:cNvPr id="5122" name="AutoShape 2" descr="Selecting an example from Help"/>
        <xdr:cNvSpPr>
          <a:spLocks noChangeAspect="1" noChangeArrowheads="1"/>
        </xdr:cNvSpPr>
      </xdr:nvSpPr>
      <xdr:spPr bwMode="auto">
        <a:xfrm>
          <a:off x="228600" y="4076700"/>
          <a:ext cx="304800" cy="304800"/>
        </a:xfrm>
        <a:prstGeom prst="rect">
          <a:avLst/>
        </a:prstGeom>
        <a:noFill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200025</xdr:rowOff>
    </xdr:to>
    <xdr:sp macro="" textlink="">
      <xdr:nvSpPr>
        <xdr:cNvPr id="6145" name="AutoShape 1" descr="Show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228600" y="3524250"/>
          <a:ext cx="304800" cy="4762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200025</xdr:rowOff>
    </xdr:to>
    <xdr:sp macro="" textlink="">
      <xdr:nvSpPr>
        <xdr:cNvPr id="6146" name="AutoShape 2" descr="Selecting an example from Help"/>
        <xdr:cNvSpPr>
          <a:spLocks noChangeAspect="1" noChangeArrowheads="1"/>
        </xdr:cNvSpPr>
      </xdr:nvSpPr>
      <xdr:spPr bwMode="auto">
        <a:xfrm>
          <a:off x="228600" y="3524250"/>
          <a:ext cx="304800" cy="476250"/>
        </a:xfrm>
        <a:prstGeom prst="rect">
          <a:avLst/>
        </a:prstGeom>
        <a:noFill/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142875</xdr:rowOff>
    </xdr:to>
    <xdr:sp macro="" textlink="">
      <xdr:nvSpPr>
        <xdr:cNvPr id="7169" name="AutoShape 1" descr="Show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228600" y="762000"/>
          <a:ext cx="304800" cy="4762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142875</xdr:rowOff>
    </xdr:to>
    <xdr:sp macro="" textlink="">
      <xdr:nvSpPr>
        <xdr:cNvPr id="7170" name="AutoShape 2" descr="Selecting an example from Help"/>
        <xdr:cNvSpPr>
          <a:spLocks noChangeAspect="1" noChangeArrowheads="1"/>
        </xdr:cNvSpPr>
      </xdr:nvSpPr>
      <xdr:spPr bwMode="auto">
        <a:xfrm>
          <a:off x="228600" y="762000"/>
          <a:ext cx="304800" cy="476250"/>
        </a:xfrm>
        <a:prstGeom prst="rect">
          <a:avLst/>
        </a:prstGeom>
        <a:noFill/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142875</xdr:rowOff>
    </xdr:to>
    <xdr:sp macro="" textlink="">
      <xdr:nvSpPr>
        <xdr:cNvPr id="8193" name="AutoShape 1" descr="Show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228600" y="762000"/>
          <a:ext cx="304800" cy="4762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142875</xdr:rowOff>
    </xdr:to>
    <xdr:sp macro="" textlink="">
      <xdr:nvSpPr>
        <xdr:cNvPr id="8194" name="AutoShape 2" descr="Selecting an example from Help"/>
        <xdr:cNvSpPr>
          <a:spLocks noChangeAspect="1" noChangeArrowheads="1"/>
        </xdr:cNvSpPr>
      </xdr:nvSpPr>
      <xdr:spPr bwMode="auto">
        <a:xfrm>
          <a:off x="228600" y="762000"/>
          <a:ext cx="304800" cy="47625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6"/>
  <dimension ref="A1:J203"/>
  <sheetViews>
    <sheetView showGridLines="0" tabSelected="1" workbookViewId="0">
      <selection activeCell="A12" sqref="A12"/>
    </sheetView>
  </sheetViews>
  <sheetFormatPr defaultRowHeight="26.25"/>
  <cols>
    <col min="1" max="1" width="3.42578125" customWidth="1"/>
    <col min="2" max="2" width="12.7109375" style="20" customWidth="1"/>
    <col min="3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10" ht="30">
      <c r="A1" s="35" t="s">
        <v>1</v>
      </c>
      <c r="I1" s="20" t="s">
        <v>87</v>
      </c>
    </row>
    <row r="2" spans="1:10" ht="30">
      <c r="A2" s="35" t="s">
        <v>2</v>
      </c>
      <c r="E2" s="20">
        <f>DAVERAGE(B8:J76,J8,I1:I2)</f>
        <v>4.5882352941176467</v>
      </c>
      <c r="I2" s="20" t="s">
        <v>95</v>
      </c>
    </row>
    <row r="3" spans="1:10">
      <c r="B3" s="21"/>
    </row>
    <row r="5" spans="1:10" ht="18">
      <c r="B5" s="6" t="s">
        <v>82</v>
      </c>
      <c r="C5" s="7"/>
      <c r="D5" s="7"/>
      <c r="E5" s="7"/>
      <c r="F5" s="8"/>
      <c r="G5" s="8"/>
      <c r="H5" s="8"/>
      <c r="I5" s="7"/>
      <c r="J5" s="9"/>
    </row>
    <row r="6" spans="1:10" ht="18">
      <c r="B6" s="10" t="s">
        <v>83</v>
      </c>
      <c r="C6" s="11"/>
      <c r="D6" s="11"/>
      <c r="E6" s="11"/>
      <c r="F6" s="12"/>
      <c r="G6" s="12"/>
      <c r="H6" s="12"/>
      <c r="I6" s="11"/>
      <c r="J6" s="13"/>
    </row>
    <row r="7" spans="1:10" ht="18" hidden="1">
      <c r="B7" s="18"/>
      <c r="C7" s="16"/>
      <c r="D7" s="16"/>
      <c r="E7" s="16"/>
      <c r="F7" s="19"/>
      <c r="G7" s="19"/>
      <c r="H7" s="19"/>
      <c r="I7" s="16"/>
    </row>
    <row r="8" spans="1:10" ht="39" customHeight="1" thickBot="1">
      <c r="B8" s="14" t="s">
        <v>87</v>
      </c>
      <c r="C8" s="14" t="s">
        <v>84</v>
      </c>
      <c r="D8" s="14" t="s">
        <v>85</v>
      </c>
      <c r="E8" s="14" t="s">
        <v>86</v>
      </c>
      <c r="F8" s="5" t="s">
        <v>88</v>
      </c>
      <c r="G8" s="5" t="s">
        <v>89</v>
      </c>
      <c r="H8" s="32" t="s">
        <v>90</v>
      </c>
      <c r="I8" s="23" t="s">
        <v>91</v>
      </c>
      <c r="J8" s="23" t="s">
        <v>106</v>
      </c>
    </row>
    <row r="9" spans="1:10" ht="18" customHeight="1">
      <c r="B9" s="3" t="s">
        <v>111</v>
      </c>
      <c r="C9" s="3" t="s">
        <v>107</v>
      </c>
      <c r="D9" s="3" t="s">
        <v>108</v>
      </c>
      <c r="E9" s="3" t="s">
        <v>100</v>
      </c>
      <c r="F9" s="4">
        <v>47520</v>
      </c>
      <c r="G9" s="4">
        <v>45619.199999999997</v>
      </c>
      <c r="H9" s="4">
        <f t="shared" ref="H9:H40" si="0">F9-G9</f>
        <v>1900.8000000000029</v>
      </c>
      <c r="I9" s="15">
        <v>0.247</v>
      </c>
      <c r="J9" s="24">
        <v>6</v>
      </c>
    </row>
    <row r="10" spans="1:10" ht="18" customHeight="1">
      <c r="B10" s="3" t="s">
        <v>111</v>
      </c>
      <c r="C10" s="3" t="s">
        <v>107</v>
      </c>
      <c r="D10" s="3" t="s">
        <v>108</v>
      </c>
      <c r="E10" s="3" t="s">
        <v>94</v>
      </c>
      <c r="F10" s="4">
        <v>91463.039999999994</v>
      </c>
      <c r="G10" s="4">
        <v>72255.801599999992</v>
      </c>
      <c r="H10" s="4">
        <f t="shared" si="0"/>
        <v>19207.238400000002</v>
      </c>
      <c r="I10" s="15">
        <v>0.35599999999999998</v>
      </c>
      <c r="J10" s="24">
        <v>8</v>
      </c>
    </row>
    <row r="11" spans="1:10" ht="18" customHeight="1">
      <c r="B11" s="3" t="s">
        <v>111</v>
      </c>
      <c r="C11" s="3" t="s">
        <v>107</v>
      </c>
      <c r="D11" s="3" t="s">
        <v>108</v>
      </c>
      <c r="E11" s="3" t="s">
        <v>100</v>
      </c>
      <c r="F11" s="4">
        <v>356040</v>
      </c>
      <c r="G11" s="4">
        <v>259909.2</v>
      </c>
      <c r="H11" s="4">
        <f t="shared" si="0"/>
        <v>96130.799999999988</v>
      </c>
      <c r="I11" s="15">
        <v>0.255</v>
      </c>
      <c r="J11" s="24">
        <v>2</v>
      </c>
    </row>
    <row r="12" spans="1:10" ht="18" customHeight="1">
      <c r="B12" s="3" t="s">
        <v>111</v>
      </c>
      <c r="C12" s="3" t="s">
        <v>107</v>
      </c>
      <c r="D12" s="3" t="s">
        <v>108</v>
      </c>
      <c r="E12" s="3" t="s">
        <v>94</v>
      </c>
      <c r="F12" s="4">
        <v>154275.84</v>
      </c>
      <c r="G12" s="4">
        <v>143476.5312</v>
      </c>
      <c r="H12" s="4">
        <f t="shared" si="0"/>
        <v>10799.308799999999</v>
      </c>
      <c r="I12" s="15">
        <v>0.65</v>
      </c>
      <c r="J12" s="24">
        <v>9</v>
      </c>
    </row>
    <row r="13" spans="1:10" ht="18" customHeight="1">
      <c r="B13" s="3" t="s">
        <v>111</v>
      </c>
      <c r="C13" s="3" t="s">
        <v>107</v>
      </c>
      <c r="D13" s="3" t="s">
        <v>108</v>
      </c>
      <c r="E13" s="3" t="s">
        <v>100</v>
      </c>
      <c r="F13" s="4">
        <v>113923.584</v>
      </c>
      <c r="G13" s="4">
        <v>93417.338879999996</v>
      </c>
      <c r="H13" s="4">
        <f t="shared" si="0"/>
        <v>20506.245120000007</v>
      </c>
      <c r="I13" s="15">
        <v>0.255</v>
      </c>
      <c r="J13" s="24">
        <v>6</v>
      </c>
    </row>
    <row r="14" spans="1:10" ht="18" customHeight="1">
      <c r="B14" s="3" t="s">
        <v>111</v>
      </c>
      <c r="C14" s="3" t="s">
        <v>107</v>
      </c>
      <c r="D14" s="3" t="s">
        <v>110</v>
      </c>
      <c r="E14" s="3" t="s">
        <v>94</v>
      </c>
      <c r="F14" s="4">
        <v>94936.320000000007</v>
      </c>
      <c r="G14" s="4">
        <v>77847.782399999996</v>
      </c>
      <c r="H14" s="4">
        <f t="shared" si="0"/>
        <v>17088.537600000011</v>
      </c>
      <c r="I14" s="15">
        <v>0.315</v>
      </c>
      <c r="J14" s="24">
        <v>9</v>
      </c>
    </row>
    <row r="15" spans="1:10" ht="18" customHeight="1">
      <c r="B15" s="3" t="s">
        <v>111</v>
      </c>
      <c r="C15" s="3" t="s">
        <v>107</v>
      </c>
      <c r="D15" s="3" t="s">
        <v>110</v>
      </c>
      <c r="E15" s="3" t="s">
        <v>100</v>
      </c>
      <c r="F15" s="4">
        <v>90305.279999999999</v>
      </c>
      <c r="G15" s="4">
        <v>70438.118399999992</v>
      </c>
      <c r="H15" s="4">
        <f t="shared" si="0"/>
        <v>19867.161600000007</v>
      </c>
      <c r="I15" s="15">
        <v>0.255</v>
      </c>
      <c r="J15" s="24">
        <v>6</v>
      </c>
    </row>
    <row r="16" spans="1:10" ht="18" customHeight="1">
      <c r="B16" s="3" t="s">
        <v>111</v>
      </c>
      <c r="C16" s="3" t="s">
        <v>107</v>
      </c>
      <c r="D16" s="3" t="s">
        <v>110</v>
      </c>
      <c r="E16" s="3" t="s">
        <v>94</v>
      </c>
      <c r="F16" s="4">
        <v>394275.84000000003</v>
      </c>
      <c r="G16" s="4">
        <v>366676.53120000003</v>
      </c>
      <c r="H16" s="4">
        <f t="shared" si="0"/>
        <v>27599.308799999999</v>
      </c>
      <c r="I16" s="15">
        <v>0.154</v>
      </c>
      <c r="J16" s="24">
        <v>0</v>
      </c>
    </row>
    <row r="17" spans="2:10" ht="18" customHeight="1">
      <c r="B17" s="3" t="s">
        <v>111</v>
      </c>
      <c r="C17" s="3" t="s">
        <v>107</v>
      </c>
      <c r="D17" s="3" t="s">
        <v>110</v>
      </c>
      <c r="E17" s="3" t="s">
        <v>100</v>
      </c>
      <c r="F17" s="4">
        <v>116121.60000000001</v>
      </c>
      <c r="G17" s="4">
        <v>84768.767999999996</v>
      </c>
      <c r="H17" s="4">
        <f t="shared" si="0"/>
        <v>31352.832000000009</v>
      </c>
      <c r="I17" s="15">
        <v>0.13400000000000001</v>
      </c>
      <c r="J17" s="24">
        <v>3</v>
      </c>
    </row>
    <row r="18" spans="2:10" ht="18" customHeight="1">
      <c r="B18" s="3" t="s">
        <v>111</v>
      </c>
      <c r="C18" s="3" t="s">
        <v>107</v>
      </c>
      <c r="D18" s="3" t="s">
        <v>109</v>
      </c>
      <c r="E18" s="3" t="s">
        <v>100</v>
      </c>
      <c r="F18" s="4">
        <v>92620.800000000003</v>
      </c>
      <c r="G18" s="4">
        <v>82432.511999999988</v>
      </c>
      <c r="H18" s="4">
        <f t="shared" si="0"/>
        <v>10188.288000000015</v>
      </c>
      <c r="I18" s="15">
        <v>0.187</v>
      </c>
      <c r="J18" s="24">
        <v>3</v>
      </c>
    </row>
    <row r="19" spans="2:10" ht="18" customHeight="1">
      <c r="B19" s="3" t="s">
        <v>111</v>
      </c>
      <c r="C19" s="3" t="s">
        <v>107</v>
      </c>
      <c r="D19" s="3" t="s">
        <v>109</v>
      </c>
      <c r="E19" s="3" t="s">
        <v>94</v>
      </c>
      <c r="F19" s="4">
        <v>69465.600000000006</v>
      </c>
      <c r="G19" s="4">
        <v>66686.975999999995</v>
      </c>
      <c r="H19" s="4">
        <f t="shared" si="0"/>
        <v>2778.6240000000107</v>
      </c>
      <c r="I19" s="15">
        <v>0.54400000000000004</v>
      </c>
      <c r="J19" s="24">
        <v>9</v>
      </c>
    </row>
    <row r="20" spans="2:10" ht="18" customHeight="1">
      <c r="B20" s="3" t="s">
        <v>111</v>
      </c>
      <c r="C20" s="3" t="s">
        <v>107</v>
      </c>
      <c r="D20" s="3" t="s">
        <v>109</v>
      </c>
      <c r="E20" s="3" t="s">
        <v>100</v>
      </c>
      <c r="F20" s="4">
        <v>261004.79999999999</v>
      </c>
      <c r="G20" s="4">
        <v>221854.07999999999</v>
      </c>
      <c r="H20" s="4">
        <f t="shared" si="0"/>
        <v>39150.720000000001</v>
      </c>
      <c r="I20" s="15">
        <v>0.23300000000000001</v>
      </c>
      <c r="J20" s="24">
        <v>6</v>
      </c>
    </row>
    <row r="21" spans="2:10" ht="18" customHeight="1">
      <c r="B21" s="3" t="s">
        <v>111</v>
      </c>
      <c r="C21" s="3" t="s">
        <v>107</v>
      </c>
      <c r="D21" s="3" t="s">
        <v>109</v>
      </c>
      <c r="E21" s="3" t="s">
        <v>94</v>
      </c>
      <c r="F21" s="4">
        <v>57024</v>
      </c>
      <c r="G21" s="4">
        <v>54743.040000000001</v>
      </c>
      <c r="H21" s="4">
        <f t="shared" si="0"/>
        <v>2280.9599999999991</v>
      </c>
      <c r="I21" s="15">
        <v>0.56399999999999995</v>
      </c>
      <c r="J21" s="24">
        <v>8</v>
      </c>
    </row>
    <row r="22" spans="2:10" ht="18" customHeight="1">
      <c r="B22" s="3" t="s">
        <v>95</v>
      </c>
      <c r="C22" s="3" t="s">
        <v>101</v>
      </c>
      <c r="D22" s="3" t="s">
        <v>102</v>
      </c>
      <c r="E22" s="3" t="s">
        <v>94</v>
      </c>
      <c r="F22" s="4">
        <v>181988</v>
      </c>
      <c r="G22" s="4">
        <v>205646.44</v>
      </c>
      <c r="H22" s="4">
        <f t="shared" si="0"/>
        <v>-23658.440000000002</v>
      </c>
      <c r="I22" s="15">
        <v>0.432</v>
      </c>
      <c r="J22" s="24">
        <v>2</v>
      </c>
    </row>
    <row r="23" spans="2:10" ht="18" customHeight="1">
      <c r="B23" s="3" t="s">
        <v>95</v>
      </c>
      <c r="C23" s="3" t="s">
        <v>101</v>
      </c>
      <c r="D23" s="3" t="s">
        <v>102</v>
      </c>
      <c r="E23" s="3" t="s">
        <v>94</v>
      </c>
      <c r="F23" s="4">
        <v>121197.6</v>
      </c>
      <c r="G23" s="4">
        <v>112713.76800000001</v>
      </c>
      <c r="H23" s="4">
        <f t="shared" si="0"/>
        <v>8483.8319999999949</v>
      </c>
      <c r="I23" s="15">
        <v>0.154</v>
      </c>
      <c r="J23" s="24">
        <v>4</v>
      </c>
    </row>
    <row r="24" spans="2:10" ht="18" customHeight="1">
      <c r="B24" s="3" t="s">
        <v>95</v>
      </c>
      <c r="C24" s="3" t="s">
        <v>101</v>
      </c>
      <c r="D24" s="3" t="s">
        <v>102</v>
      </c>
      <c r="E24" s="3" t="s">
        <v>100</v>
      </c>
      <c r="F24" s="4">
        <v>432900</v>
      </c>
      <c r="G24" s="4">
        <v>367965</v>
      </c>
      <c r="H24" s="4">
        <f t="shared" si="0"/>
        <v>64935</v>
      </c>
      <c r="I24" s="15">
        <v>0.247</v>
      </c>
      <c r="J24" s="24">
        <v>2</v>
      </c>
    </row>
    <row r="25" spans="2:10" ht="18" customHeight="1">
      <c r="B25" s="3" t="s">
        <v>95</v>
      </c>
      <c r="C25" s="3" t="s">
        <v>101</v>
      </c>
      <c r="D25" s="3" t="s">
        <v>102</v>
      </c>
      <c r="E25" s="3" t="s">
        <v>100</v>
      </c>
      <c r="F25" s="4">
        <v>96768</v>
      </c>
      <c r="G25" s="4">
        <v>70640.639999999999</v>
      </c>
      <c r="H25" s="4">
        <f t="shared" si="0"/>
        <v>26127.360000000001</v>
      </c>
      <c r="I25" s="15">
        <v>0.318</v>
      </c>
      <c r="J25" s="24">
        <v>2</v>
      </c>
    </row>
    <row r="26" spans="2:10" ht="18" customHeight="1">
      <c r="B26" s="3" t="s">
        <v>95</v>
      </c>
      <c r="C26" s="3" t="s">
        <v>92</v>
      </c>
      <c r="D26" s="3" t="s">
        <v>96</v>
      </c>
      <c r="E26" s="3" t="s">
        <v>94</v>
      </c>
      <c r="F26" s="4">
        <v>121197.6</v>
      </c>
      <c r="G26" s="4">
        <v>112713.76800000001</v>
      </c>
      <c r="H26" s="4">
        <f t="shared" si="0"/>
        <v>8483.8319999999949</v>
      </c>
      <c r="I26" s="15">
        <v>0.45</v>
      </c>
      <c r="J26" s="24">
        <v>5</v>
      </c>
    </row>
    <row r="27" spans="2:10" ht="18" customHeight="1">
      <c r="B27" s="3" t="s">
        <v>95</v>
      </c>
      <c r="C27" s="3" t="s">
        <v>92</v>
      </c>
      <c r="D27" s="3" t="s">
        <v>96</v>
      </c>
      <c r="E27" s="3" t="s">
        <v>94</v>
      </c>
      <c r="F27" s="4">
        <v>121197.6</v>
      </c>
      <c r="G27" s="4">
        <v>112713.76800000001</v>
      </c>
      <c r="H27" s="4">
        <f t="shared" si="0"/>
        <v>8483.8319999999949</v>
      </c>
      <c r="I27" s="15">
        <v>0.23300000000000001</v>
      </c>
      <c r="J27" s="24">
        <v>4</v>
      </c>
    </row>
    <row r="28" spans="2:10" ht="18" customHeight="1">
      <c r="B28" s="3" t="s">
        <v>95</v>
      </c>
      <c r="C28" s="3" t="s">
        <v>92</v>
      </c>
      <c r="D28" s="3" t="s">
        <v>96</v>
      </c>
      <c r="E28" s="3" t="s">
        <v>94</v>
      </c>
      <c r="F28" s="4">
        <v>110772</v>
      </c>
      <c r="G28" s="4">
        <v>94156.2</v>
      </c>
      <c r="H28" s="4">
        <f t="shared" si="0"/>
        <v>16615.800000000003</v>
      </c>
      <c r="I28" s="15">
        <v>0.39800000000000002</v>
      </c>
      <c r="J28" s="24">
        <v>9</v>
      </c>
    </row>
    <row r="29" spans="2:10" ht="18" customHeight="1">
      <c r="B29" s="3" t="s">
        <v>95</v>
      </c>
      <c r="C29" s="3" t="s">
        <v>101</v>
      </c>
      <c r="D29" s="3" t="s">
        <v>103</v>
      </c>
      <c r="E29" s="3" t="s">
        <v>100</v>
      </c>
      <c r="F29" s="4">
        <v>128563.2</v>
      </c>
      <c r="G29" s="4">
        <v>119563.776</v>
      </c>
      <c r="H29" s="4">
        <f t="shared" si="0"/>
        <v>8999.4239999999991</v>
      </c>
      <c r="I29" s="15">
        <v>0.39800000000000002</v>
      </c>
      <c r="J29" s="24">
        <v>8</v>
      </c>
    </row>
    <row r="30" spans="2:10" ht="18" customHeight="1">
      <c r="B30" s="3" t="s">
        <v>95</v>
      </c>
      <c r="C30" s="3" t="s">
        <v>101</v>
      </c>
      <c r="D30" s="3" t="s">
        <v>103</v>
      </c>
      <c r="E30" s="3" t="s">
        <v>100</v>
      </c>
      <c r="F30" s="4">
        <v>128563.2</v>
      </c>
      <c r="G30" s="4">
        <v>119563.776</v>
      </c>
      <c r="H30" s="4">
        <f t="shared" si="0"/>
        <v>8999.4239999999991</v>
      </c>
      <c r="I30" s="15">
        <v>0.23300000000000001</v>
      </c>
      <c r="J30" s="24">
        <v>1</v>
      </c>
    </row>
    <row r="31" spans="2:10" ht="18" customHeight="1">
      <c r="B31" s="3" t="s">
        <v>95</v>
      </c>
      <c r="C31" s="3" t="s">
        <v>101</v>
      </c>
      <c r="D31" s="3" t="s">
        <v>104</v>
      </c>
      <c r="E31" s="3" t="s">
        <v>100</v>
      </c>
      <c r="F31" s="4">
        <v>76032</v>
      </c>
      <c r="G31" s="4">
        <v>75271.679999999993</v>
      </c>
      <c r="H31" s="4">
        <f t="shared" si="0"/>
        <v>760.32000000000698</v>
      </c>
      <c r="I31" s="15">
        <v>0.65</v>
      </c>
      <c r="J31" s="24">
        <v>0</v>
      </c>
    </row>
    <row r="32" spans="2:10" ht="18" customHeight="1">
      <c r="B32" s="3" t="s">
        <v>95</v>
      </c>
      <c r="C32" s="3" t="s">
        <v>92</v>
      </c>
      <c r="D32" s="3" t="s">
        <v>93</v>
      </c>
      <c r="E32" s="3" t="s">
        <v>94</v>
      </c>
      <c r="F32" s="4">
        <v>110772</v>
      </c>
      <c r="G32" s="4">
        <v>125172.36</v>
      </c>
      <c r="H32" s="4">
        <f t="shared" si="0"/>
        <v>-14400.36</v>
      </c>
      <c r="I32" s="15">
        <v>0.23300000000000001</v>
      </c>
      <c r="J32" s="24">
        <v>9</v>
      </c>
    </row>
    <row r="33" spans="2:10" ht="18" customHeight="1">
      <c r="B33" s="3" t="s">
        <v>95</v>
      </c>
      <c r="C33" s="3" t="s">
        <v>92</v>
      </c>
      <c r="D33" s="3" t="s">
        <v>93</v>
      </c>
      <c r="E33" s="3" t="s">
        <v>94</v>
      </c>
      <c r="F33" s="4">
        <v>110772</v>
      </c>
      <c r="G33" s="4">
        <v>125172.36</v>
      </c>
      <c r="H33" s="4">
        <f t="shared" si="0"/>
        <v>-14400.36</v>
      </c>
      <c r="I33" s="15">
        <v>0.318</v>
      </c>
      <c r="J33" s="24">
        <v>1</v>
      </c>
    </row>
    <row r="34" spans="2:10" ht="18" customHeight="1">
      <c r="B34" s="3" t="s">
        <v>95</v>
      </c>
      <c r="C34" s="3" t="s">
        <v>92</v>
      </c>
      <c r="D34" s="3" t="s">
        <v>93</v>
      </c>
      <c r="E34" s="3" t="s">
        <v>94</v>
      </c>
      <c r="F34" s="4">
        <v>91224</v>
      </c>
      <c r="G34" s="4">
        <v>66593.52</v>
      </c>
      <c r="H34" s="4">
        <f t="shared" si="0"/>
        <v>24630.479999999996</v>
      </c>
      <c r="I34" s="15">
        <v>0.65</v>
      </c>
      <c r="J34" s="24">
        <v>6</v>
      </c>
    </row>
    <row r="35" spans="2:10" ht="18" customHeight="1">
      <c r="B35" s="3" t="s">
        <v>95</v>
      </c>
      <c r="C35" s="3" t="s">
        <v>92</v>
      </c>
      <c r="D35" s="3" t="s">
        <v>93</v>
      </c>
      <c r="E35" s="3" t="s">
        <v>94</v>
      </c>
      <c r="F35" s="4">
        <v>91224</v>
      </c>
      <c r="G35" s="4">
        <v>127713.60000000001</v>
      </c>
      <c r="H35" s="4">
        <f t="shared" si="0"/>
        <v>-36489.600000000006</v>
      </c>
      <c r="I35" s="15">
        <v>0.247</v>
      </c>
      <c r="J35" s="24">
        <v>4</v>
      </c>
    </row>
    <row r="36" spans="2:10" ht="18" customHeight="1">
      <c r="B36" s="3" t="s">
        <v>95</v>
      </c>
      <c r="C36" s="3" t="s">
        <v>92</v>
      </c>
      <c r="D36" s="3" t="s">
        <v>93</v>
      </c>
      <c r="E36" s="3" t="s">
        <v>94</v>
      </c>
      <c r="F36" s="4">
        <v>71676</v>
      </c>
      <c r="G36" s="4">
        <v>70959.240000000005</v>
      </c>
      <c r="H36" s="4">
        <f t="shared" si="0"/>
        <v>716.75999999999476</v>
      </c>
      <c r="I36" s="15">
        <v>0.13400000000000001</v>
      </c>
      <c r="J36" s="24">
        <v>9</v>
      </c>
    </row>
    <row r="37" spans="2:10" ht="18" customHeight="1">
      <c r="B37" s="3" t="s">
        <v>95</v>
      </c>
      <c r="C37" s="3" t="s">
        <v>92</v>
      </c>
      <c r="D37" s="3" t="s">
        <v>93</v>
      </c>
      <c r="E37" s="3" t="s">
        <v>100</v>
      </c>
      <c r="F37" s="4">
        <v>217504</v>
      </c>
      <c r="G37" s="4">
        <v>184878.4</v>
      </c>
      <c r="H37" s="4">
        <f t="shared" si="0"/>
        <v>32625.600000000006</v>
      </c>
      <c r="I37" s="15">
        <v>0.23300000000000001</v>
      </c>
      <c r="J37" s="24">
        <v>9</v>
      </c>
    </row>
    <row r="38" spans="2:10" ht="18" customHeight="1">
      <c r="B38" s="3" t="s">
        <v>95</v>
      </c>
      <c r="C38" s="3" t="s">
        <v>92</v>
      </c>
      <c r="D38" s="3" t="s">
        <v>93</v>
      </c>
      <c r="E38" s="3" t="s">
        <v>100</v>
      </c>
      <c r="F38" s="4">
        <v>128563.2</v>
      </c>
      <c r="G38" s="4">
        <v>119563.776</v>
      </c>
      <c r="H38" s="4">
        <f t="shared" si="0"/>
        <v>8999.4239999999991</v>
      </c>
      <c r="I38" s="15">
        <v>0.154</v>
      </c>
      <c r="J38" s="24">
        <v>3</v>
      </c>
    </row>
    <row r="39" spans="2:10" ht="18" customHeight="1">
      <c r="B39" s="3" t="s">
        <v>112</v>
      </c>
      <c r="C39" s="3" t="s">
        <v>107</v>
      </c>
      <c r="D39" s="3" t="s">
        <v>108</v>
      </c>
      <c r="E39" s="3" t="s">
        <v>99</v>
      </c>
      <c r="F39" s="4">
        <v>94936.320000000007</v>
      </c>
      <c r="G39" s="4">
        <v>77847.782399999996</v>
      </c>
      <c r="H39" s="4">
        <f t="shared" si="0"/>
        <v>17088.537600000011</v>
      </c>
      <c r="I39" s="15">
        <v>0.56399999999999995</v>
      </c>
      <c r="J39" s="24">
        <v>8</v>
      </c>
    </row>
    <row r="40" spans="2:10" ht="18" customHeight="1">
      <c r="B40" s="3" t="s">
        <v>112</v>
      </c>
      <c r="C40" s="3" t="s">
        <v>107</v>
      </c>
      <c r="D40" s="3" t="s">
        <v>108</v>
      </c>
      <c r="E40" s="3" t="s">
        <v>97</v>
      </c>
      <c r="F40" s="4">
        <v>90305.279999999999</v>
      </c>
      <c r="G40" s="4">
        <v>70438.118399999992</v>
      </c>
      <c r="H40" s="4">
        <f t="shared" si="0"/>
        <v>19867.161600000007</v>
      </c>
      <c r="I40" s="17">
        <v>0.26500000000000001</v>
      </c>
      <c r="J40" s="24">
        <v>2</v>
      </c>
    </row>
    <row r="41" spans="2:10" ht="18" customHeight="1">
      <c r="B41" s="3" t="s">
        <v>112</v>
      </c>
      <c r="C41" s="3" t="s">
        <v>107</v>
      </c>
      <c r="D41" s="3" t="s">
        <v>108</v>
      </c>
      <c r="E41" s="3" t="s">
        <v>99</v>
      </c>
      <c r="F41" s="4">
        <v>519480</v>
      </c>
      <c r="G41" s="4">
        <v>441558</v>
      </c>
      <c r="H41" s="4">
        <f t="shared" ref="H41:H72" si="1">F41-G41</f>
        <v>77922</v>
      </c>
      <c r="I41" s="15">
        <v>0.39800000000000002</v>
      </c>
      <c r="J41" s="24">
        <v>6</v>
      </c>
    </row>
    <row r="42" spans="2:10" ht="18" customHeight="1">
      <c r="B42" s="3" t="s">
        <v>112</v>
      </c>
      <c r="C42" s="3" t="s">
        <v>107</v>
      </c>
      <c r="D42" s="3" t="s">
        <v>108</v>
      </c>
      <c r="E42" s="3" t="s">
        <v>97</v>
      </c>
      <c r="F42" s="4">
        <v>91238.399999999994</v>
      </c>
      <c r="G42" s="4">
        <v>90326.015999999989</v>
      </c>
      <c r="H42" s="4">
        <f t="shared" si="1"/>
        <v>912.38400000000547</v>
      </c>
      <c r="I42" s="15">
        <v>0.315</v>
      </c>
      <c r="J42" s="24">
        <v>9</v>
      </c>
    </row>
    <row r="43" spans="2:10" ht="18" customHeight="1">
      <c r="B43" s="3" t="s">
        <v>112</v>
      </c>
      <c r="C43" s="3" t="s">
        <v>107</v>
      </c>
      <c r="D43" s="3" t="s">
        <v>110</v>
      </c>
      <c r="E43" s="3" t="s">
        <v>97</v>
      </c>
      <c r="F43" s="4">
        <v>92620.800000000003</v>
      </c>
      <c r="G43" s="4">
        <v>104661.504</v>
      </c>
      <c r="H43" s="4">
        <f t="shared" si="1"/>
        <v>-12040.703999999998</v>
      </c>
      <c r="I43" s="15">
        <v>0.255</v>
      </c>
      <c r="J43" s="24">
        <v>9</v>
      </c>
    </row>
    <row r="44" spans="2:10" ht="18" customHeight="1">
      <c r="B44" s="3" t="s">
        <v>112</v>
      </c>
      <c r="C44" s="3" t="s">
        <v>107</v>
      </c>
      <c r="D44" s="3" t="s">
        <v>110</v>
      </c>
      <c r="E44" s="3" t="s">
        <v>99</v>
      </c>
      <c r="F44" s="4">
        <v>69465.600000000006</v>
      </c>
      <c r="G44" s="4">
        <v>66686.975999999995</v>
      </c>
      <c r="H44" s="4">
        <f t="shared" si="1"/>
        <v>2778.6240000000107</v>
      </c>
      <c r="I44" s="15">
        <v>0.56399999999999995</v>
      </c>
      <c r="J44" s="24">
        <v>8</v>
      </c>
    </row>
    <row r="45" spans="2:10" ht="18" customHeight="1">
      <c r="B45" s="3" t="s">
        <v>112</v>
      </c>
      <c r="C45" s="3" t="s">
        <v>107</v>
      </c>
      <c r="D45" s="3" t="s">
        <v>110</v>
      </c>
      <c r="E45" s="3" t="s">
        <v>97</v>
      </c>
      <c r="F45" s="4">
        <v>154275.84</v>
      </c>
      <c r="G45" s="4">
        <v>143476.5312</v>
      </c>
      <c r="H45" s="4">
        <f t="shared" si="1"/>
        <v>10799.308799999999</v>
      </c>
      <c r="I45" s="15">
        <v>0.318</v>
      </c>
      <c r="J45" s="24">
        <v>4</v>
      </c>
    </row>
    <row r="46" spans="2:10" ht="18" customHeight="1">
      <c r="B46" s="3" t="s">
        <v>112</v>
      </c>
      <c r="C46" s="3" t="s">
        <v>107</v>
      </c>
      <c r="D46" s="3" t="s">
        <v>110</v>
      </c>
      <c r="E46" s="3" t="s">
        <v>99</v>
      </c>
      <c r="F46" s="4">
        <v>113923.584</v>
      </c>
      <c r="G46" s="4">
        <v>93417.338879999996</v>
      </c>
      <c r="H46" s="4">
        <f t="shared" si="1"/>
        <v>20506.245120000007</v>
      </c>
      <c r="I46" s="15">
        <v>0.187</v>
      </c>
      <c r="J46" s="24">
        <v>5</v>
      </c>
    </row>
    <row r="47" spans="2:10" ht="18" customHeight="1">
      <c r="B47" s="3" t="s">
        <v>112</v>
      </c>
      <c r="C47" s="3" t="s">
        <v>107</v>
      </c>
      <c r="D47" s="3" t="s">
        <v>109</v>
      </c>
      <c r="E47" s="3" t="s">
        <v>97</v>
      </c>
      <c r="F47" s="4">
        <v>94936.320000000007</v>
      </c>
      <c r="G47" s="4">
        <v>77847.782399999996</v>
      </c>
      <c r="H47" s="4">
        <f t="shared" si="1"/>
        <v>17088.537600000011</v>
      </c>
      <c r="I47" s="15">
        <v>0.13400000000000001</v>
      </c>
      <c r="J47" s="24">
        <v>4</v>
      </c>
    </row>
    <row r="48" spans="2:10" ht="18" customHeight="1">
      <c r="B48" s="3" t="s">
        <v>112</v>
      </c>
      <c r="C48" s="3" t="s">
        <v>107</v>
      </c>
      <c r="D48" s="3" t="s">
        <v>109</v>
      </c>
      <c r="E48" s="3" t="s">
        <v>99</v>
      </c>
      <c r="F48" s="4">
        <v>91463.039999999994</v>
      </c>
      <c r="G48" s="4">
        <v>72255.801599999992</v>
      </c>
      <c r="H48" s="4">
        <f t="shared" si="1"/>
        <v>19207.238400000002</v>
      </c>
      <c r="I48" s="15">
        <v>0.27600000000000002</v>
      </c>
      <c r="J48" s="24">
        <v>5</v>
      </c>
    </row>
    <row r="49" spans="2:10" ht="18" customHeight="1">
      <c r="B49" s="3" t="s">
        <v>112</v>
      </c>
      <c r="C49" s="3" t="s">
        <v>107</v>
      </c>
      <c r="D49" s="3" t="s">
        <v>109</v>
      </c>
      <c r="E49" s="3" t="s">
        <v>97</v>
      </c>
      <c r="F49" s="4">
        <v>1447185.6</v>
      </c>
      <c r="G49" s="4">
        <v>1287995.1840000001</v>
      </c>
      <c r="H49" s="4">
        <f t="shared" si="1"/>
        <v>159190.41599999997</v>
      </c>
      <c r="I49" s="15">
        <v>0.23300000000000001</v>
      </c>
      <c r="J49" s="24">
        <v>9</v>
      </c>
    </row>
    <row r="50" spans="2:10" ht="18" customHeight="1">
      <c r="B50" s="3" t="s">
        <v>112</v>
      </c>
      <c r="C50" s="3" t="s">
        <v>107</v>
      </c>
      <c r="D50" s="3" t="s">
        <v>109</v>
      </c>
      <c r="E50" s="3" t="s">
        <v>99</v>
      </c>
      <c r="F50" s="4">
        <v>154275.84</v>
      </c>
      <c r="G50" s="4">
        <v>143476.5312</v>
      </c>
      <c r="H50" s="4">
        <f t="shared" si="1"/>
        <v>10799.308799999999</v>
      </c>
      <c r="I50" s="15">
        <v>0.247</v>
      </c>
      <c r="J50" s="24">
        <v>8</v>
      </c>
    </row>
    <row r="51" spans="2:10" ht="18" customHeight="1">
      <c r="B51" s="3" t="s">
        <v>112</v>
      </c>
      <c r="C51" s="3" t="s">
        <v>107</v>
      </c>
      <c r="D51" s="3" t="s">
        <v>109</v>
      </c>
      <c r="E51" s="3" t="s">
        <v>97</v>
      </c>
      <c r="F51" s="4">
        <v>113923.584</v>
      </c>
      <c r="G51" s="4">
        <v>93417.338879999996</v>
      </c>
      <c r="H51" s="4">
        <f t="shared" si="1"/>
        <v>20506.245120000007</v>
      </c>
      <c r="I51" s="15">
        <v>0.35599999999999998</v>
      </c>
      <c r="J51" s="24">
        <v>2</v>
      </c>
    </row>
    <row r="52" spans="2:10" ht="18" customHeight="1">
      <c r="B52" s="3" t="s">
        <v>105</v>
      </c>
      <c r="C52" s="3" t="s">
        <v>101</v>
      </c>
      <c r="D52" s="3" t="s">
        <v>102</v>
      </c>
      <c r="E52" s="3" t="s">
        <v>100</v>
      </c>
      <c r="F52" s="4">
        <v>1205988</v>
      </c>
      <c r="G52" s="4">
        <v>1073329.32</v>
      </c>
      <c r="H52" s="4">
        <f t="shared" si="1"/>
        <v>132658.67999999993</v>
      </c>
      <c r="I52" s="15">
        <v>0.432</v>
      </c>
      <c r="J52" s="24">
        <v>10</v>
      </c>
    </row>
    <row r="53" spans="2:10" ht="18" customHeight="1">
      <c r="B53" s="3" t="s">
        <v>105</v>
      </c>
      <c r="C53" s="3" t="s">
        <v>101</v>
      </c>
      <c r="D53" s="3" t="s">
        <v>102</v>
      </c>
      <c r="E53" s="3" t="s">
        <v>100</v>
      </c>
      <c r="F53" s="4">
        <f>128563.2+200000</f>
        <v>328563.20000000001</v>
      </c>
      <c r="G53" s="4">
        <v>305563.77600000001</v>
      </c>
      <c r="H53" s="4">
        <f t="shared" si="1"/>
        <v>22999.423999999999</v>
      </c>
      <c r="I53" s="17">
        <v>0.39800000000000002</v>
      </c>
      <c r="J53" s="24">
        <v>3</v>
      </c>
    </row>
    <row r="54" spans="2:10" ht="18" customHeight="1">
      <c r="B54" s="3" t="s">
        <v>98</v>
      </c>
      <c r="C54" s="3" t="s">
        <v>101</v>
      </c>
      <c r="D54" s="3" t="s">
        <v>102</v>
      </c>
      <c r="E54" s="3" t="s">
        <v>94</v>
      </c>
      <c r="F54" s="4">
        <v>71676</v>
      </c>
      <c r="G54" s="4">
        <v>70959.240000000005</v>
      </c>
      <c r="H54" s="4">
        <f t="shared" si="1"/>
        <v>716.75999999999476</v>
      </c>
      <c r="I54" s="15">
        <v>0.53300000000000003</v>
      </c>
      <c r="J54" s="24">
        <v>1</v>
      </c>
    </row>
    <row r="55" spans="2:10" ht="18" customHeight="1">
      <c r="B55" s="3" t="s">
        <v>98</v>
      </c>
      <c r="C55" s="3" t="s">
        <v>101</v>
      </c>
      <c r="D55" s="3" t="s">
        <v>102</v>
      </c>
      <c r="E55" s="3" t="s">
        <v>99</v>
      </c>
      <c r="F55" s="4">
        <v>51480</v>
      </c>
      <c r="G55" s="4">
        <v>58172.4</v>
      </c>
      <c r="H55" s="4">
        <f t="shared" si="1"/>
        <v>-6692.4000000000015</v>
      </c>
      <c r="I55" s="17">
        <v>0.26500000000000001</v>
      </c>
      <c r="J55" s="24">
        <v>9</v>
      </c>
    </row>
    <row r="56" spans="2:10" ht="18" customHeight="1">
      <c r="B56" s="3" t="s">
        <v>98</v>
      </c>
      <c r="C56" s="3" t="s">
        <v>101</v>
      </c>
      <c r="D56" s="3" t="s">
        <v>102</v>
      </c>
      <c r="E56" s="3" t="s">
        <v>99</v>
      </c>
      <c r="F56" s="4">
        <v>39600</v>
      </c>
      <c r="G56" s="4">
        <v>38016</v>
      </c>
      <c r="H56" s="4">
        <f t="shared" si="1"/>
        <v>1584</v>
      </c>
      <c r="I56" s="15">
        <v>0.56399999999999995</v>
      </c>
      <c r="J56" s="24">
        <v>2</v>
      </c>
    </row>
    <row r="57" spans="2:10" ht="18" customHeight="1">
      <c r="B57" s="3" t="s">
        <v>98</v>
      </c>
      <c r="C57" s="3" t="s">
        <v>101</v>
      </c>
      <c r="D57" s="3" t="s">
        <v>102</v>
      </c>
      <c r="E57" s="3" t="s">
        <v>97</v>
      </c>
      <c r="F57" s="4">
        <v>79113.600000000006</v>
      </c>
      <c r="G57" s="4">
        <v>64873.152000000002</v>
      </c>
      <c r="H57" s="4">
        <f t="shared" si="1"/>
        <v>14240.448000000004</v>
      </c>
      <c r="I57" s="15">
        <v>0.27600000000000002</v>
      </c>
      <c r="J57" s="24">
        <v>0</v>
      </c>
    </row>
    <row r="58" spans="2:10" ht="18" customHeight="1">
      <c r="B58" s="3" t="s">
        <v>98</v>
      </c>
      <c r="C58" s="3" t="s">
        <v>101</v>
      </c>
      <c r="D58" s="3" t="s">
        <v>102</v>
      </c>
      <c r="E58" s="3" t="s">
        <v>97</v>
      </c>
      <c r="F58" s="4">
        <v>79113.600000000006</v>
      </c>
      <c r="G58" s="4">
        <v>64873.152000000002</v>
      </c>
      <c r="H58" s="4">
        <f t="shared" si="1"/>
        <v>14240.448000000004</v>
      </c>
      <c r="I58" s="15">
        <v>0.54400000000000004</v>
      </c>
      <c r="J58" s="24">
        <v>6</v>
      </c>
    </row>
    <row r="59" spans="2:10" ht="18" customHeight="1">
      <c r="B59" s="3" t="s">
        <v>98</v>
      </c>
      <c r="C59" s="3" t="s">
        <v>101</v>
      </c>
      <c r="D59" s="3" t="s">
        <v>102</v>
      </c>
      <c r="E59" s="3" t="s">
        <v>97</v>
      </c>
      <c r="F59" s="4">
        <v>57888</v>
      </c>
      <c r="G59" s="4">
        <v>55572.480000000003</v>
      </c>
      <c r="H59" s="4">
        <f t="shared" si="1"/>
        <v>2315.5199999999968</v>
      </c>
      <c r="I59" s="15">
        <v>0.315</v>
      </c>
      <c r="J59" s="24">
        <v>5</v>
      </c>
    </row>
    <row r="60" spans="2:10" ht="18" customHeight="1">
      <c r="B60" s="3" t="s">
        <v>98</v>
      </c>
      <c r="C60" s="3" t="s">
        <v>101</v>
      </c>
      <c r="D60" s="3" t="s">
        <v>102</v>
      </c>
      <c r="E60" s="3" t="s">
        <v>97</v>
      </c>
      <c r="F60" s="4">
        <v>57888</v>
      </c>
      <c r="G60" s="4">
        <v>55572.480000000003</v>
      </c>
      <c r="H60" s="4">
        <f t="shared" si="1"/>
        <v>2315.5199999999968</v>
      </c>
      <c r="I60" s="15">
        <v>0.187</v>
      </c>
      <c r="J60" s="24">
        <v>3</v>
      </c>
    </row>
    <row r="61" spans="2:10" ht="18" customHeight="1">
      <c r="B61" s="3" t="s">
        <v>98</v>
      </c>
      <c r="C61" s="3" t="s">
        <v>92</v>
      </c>
      <c r="D61" s="3" t="s">
        <v>96</v>
      </c>
      <c r="E61" s="3" t="s">
        <v>99</v>
      </c>
      <c r="F61" s="4">
        <v>52800</v>
      </c>
      <c r="G61" s="4">
        <v>59664</v>
      </c>
      <c r="H61" s="4">
        <f t="shared" si="1"/>
        <v>-6864</v>
      </c>
      <c r="I61" s="15">
        <v>0.255</v>
      </c>
      <c r="J61" s="24">
        <v>8</v>
      </c>
    </row>
    <row r="62" spans="2:10" ht="18" customHeight="1">
      <c r="B62" s="3" t="s">
        <v>98</v>
      </c>
      <c r="C62" s="3" t="s">
        <v>92</v>
      </c>
      <c r="D62" s="3" t="s">
        <v>96</v>
      </c>
      <c r="E62" s="3" t="s">
        <v>99</v>
      </c>
      <c r="F62" s="4">
        <v>52140</v>
      </c>
      <c r="G62" s="4">
        <v>41190.6</v>
      </c>
      <c r="H62" s="4">
        <f t="shared" si="1"/>
        <v>10949.400000000001</v>
      </c>
      <c r="I62" s="15">
        <v>0.35599999999999998</v>
      </c>
      <c r="J62" s="24">
        <v>5</v>
      </c>
    </row>
    <row r="63" spans="2:10" ht="18" customHeight="1">
      <c r="B63" s="3" t="s">
        <v>98</v>
      </c>
      <c r="C63" s="3" t="s">
        <v>92</v>
      </c>
      <c r="D63" s="3" t="s">
        <v>96</v>
      </c>
      <c r="E63" s="3" t="s">
        <v>99</v>
      </c>
      <c r="F63" s="4">
        <v>52140</v>
      </c>
      <c r="G63" s="4">
        <v>41190.6</v>
      </c>
      <c r="H63" s="4">
        <f t="shared" si="1"/>
        <v>10949.400000000001</v>
      </c>
      <c r="I63" s="15">
        <v>0.27600000000000002</v>
      </c>
      <c r="J63" s="24">
        <v>6</v>
      </c>
    </row>
    <row r="64" spans="2:10" ht="18" customHeight="1">
      <c r="B64" s="3" t="s">
        <v>98</v>
      </c>
      <c r="C64" s="3" t="s">
        <v>92</v>
      </c>
      <c r="D64" s="3" t="s">
        <v>96</v>
      </c>
      <c r="E64" s="3" t="s">
        <v>97</v>
      </c>
      <c r="F64" s="4">
        <v>77184</v>
      </c>
      <c r="G64" s="4">
        <v>68693.759999999995</v>
      </c>
      <c r="H64" s="4">
        <f t="shared" si="1"/>
        <v>8490.2400000000052</v>
      </c>
      <c r="I64" s="15">
        <v>0.255</v>
      </c>
      <c r="J64" s="24">
        <v>5</v>
      </c>
    </row>
    <row r="65" spans="2:10" ht="18" customHeight="1">
      <c r="B65" s="3" t="s">
        <v>98</v>
      </c>
      <c r="C65" s="3" t="s">
        <v>92</v>
      </c>
      <c r="D65" s="3" t="s">
        <v>96</v>
      </c>
      <c r="E65" s="3" t="s">
        <v>97</v>
      </c>
      <c r="F65" s="4">
        <v>77184</v>
      </c>
      <c r="G65" s="4">
        <v>87217.919999999998</v>
      </c>
      <c r="H65" s="4">
        <f t="shared" si="1"/>
        <v>-10033.919999999998</v>
      </c>
      <c r="I65" s="15">
        <v>0.56399999999999995</v>
      </c>
      <c r="J65" s="24">
        <v>5</v>
      </c>
    </row>
    <row r="66" spans="2:10" ht="18" customHeight="1">
      <c r="B66" s="3" t="s">
        <v>98</v>
      </c>
      <c r="C66" s="3" t="s">
        <v>92</v>
      </c>
      <c r="D66" s="3" t="s">
        <v>96</v>
      </c>
      <c r="E66" s="3" t="s">
        <v>97</v>
      </c>
      <c r="F66" s="4">
        <v>76219.199999999997</v>
      </c>
      <c r="G66" s="4">
        <v>60213.167999999998</v>
      </c>
      <c r="H66" s="4">
        <f t="shared" si="1"/>
        <v>16006.031999999999</v>
      </c>
      <c r="I66" s="15">
        <v>0.54400000000000004</v>
      </c>
      <c r="J66" s="24">
        <v>1</v>
      </c>
    </row>
    <row r="67" spans="2:10" ht="18" customHeight="1">
      <c r="B67" s="3" t="s">
        <v>98</v>
      </c>
      <c r="C67" s="3" t="s">
        <v>92</v>
      </c>
      <c r="D67" s="3" t="s">
        <v>96</v>
      </c>
      <c r="E67" s="3" t="s">
        <v>97</v>
      </c>
      <c r="F67" s="4">
        <v>75254.399999999994</v>
      </c>
      <c r="G67" s="4">
        <v>58698.432000000001</v>
      </c>
      <c r="H67" s="4">
        <f t="shared" si="1"/>
        <v>16555.967999999993</v>
      </c>
      <c r="I67" s="15">
        <v>0.255</v>
      </c>
      <c r="J67" s="24">
        <v>9</v>
      </c>
    </row>
    <row r="68" spans="2:10" ht="18" customHeight="1">
      <c r="B68" s="3" t="s">
        <v>98</v>
      </c>
      <c r="C68" s="3" t="s">
        <v>101</v>
      </c>
      <c r="D68" s="3" t="s">
        <v>103</v>
      </c>
      <c r="E68" s="3" t="s">
        <v>99</v>
      </c>
      <c r="F68" s="4">
        <v>52800</v>
      </c>
      <c r="G68" s="4">
        <v>46992</v>
      </c>
      <c r="H68" s="4">
        <f t="shared" si="1"/>
        <v>5808</v>
      </c>
      <c r="I68" s="15">
        <v>0.187</v>
      </c>
      <c r="J68" s="24">
        <v>9</v>
      </c>
    </row>
    <row r="69" spans="2:10" ht="18" customHeight="1">
      <c r="B69" s="3" t="s">
        <v>98</v>
      </c>
      <c r="C69" s="3" t="s">
        <v>101</v>
      </c>
      <c r="D69" s="3" t="s">
        <v>103</v>
      </c>
      <c r="E69" s="3" t="s">
        <v>97</v>
      </c>
      <c r="F69" s="4">
        <v>76219.199999999997</v>
      </c>
      <c r="G69" s="4">
        <v>60213.167999999998</v>
      </c>
      <c r="H69" s="4">
        <f t="shared" si="1"/>
        <v>16006.031999999999</v>
      </c>
      <c r="I69" s="15">
        <v>0.26500000000000001</v>
      </c>
      <c r="J69" s="24">
        <v>7</v>
      </c>
    </row>
    <row r="70" spans="2:10" ht="18" customHeight="1">
      <c r="B70" s="3" t="s">
        <v>98</v>
      </c>
      <c r="C70" s="3" t="s">
        <v>101</v>
      </c>
      <c r="D70" s="3" t="s">
        <v>103</v>
      </c>
      <c r="E70" s="3" t="s">
        <v>97</v>
      </c>
      <c r="F70" s="4">
        <v>75254.399999999994</v>
      </c>
      <c r="G70" s="4">
        <v>58698.432000000001</v>
      </c>
      <c r="H70" s="4">
        <f t="shared" si="1"/>
        <v>16555.967999999993</v>
      </c>
      <c r="I70" s="15">
        <v>0.35599999999999998</v>
      </c>
      <c r="J70" s="24">
        <v>5</v>
      </c>
    </row>
    <row r="71" spans="2:10" ht="18" customHeight="1">
      <c r="B71" s="3" t="s">
        <v>98</v>
      </c>
      <c r="C71" s="3" t="s">
        <v>101</v>
      </c>
      <c r="D71" s="3" t="s">
        <v>103</v>
      </c>
      <c r="E71" s="3" t="s">
        <v>100</v>
      </c>
      <c r="F71" s="4">
        <v>296700</v>
      </c>
      <c r="G71" s="4">
        <v>216591</v>
      </c>
      <c r="H71" s="4">
        <f t="shared" si="1"/>
        <v>80109</v>
      </c>
      <c r="I71" s="15">
        <v>0.23300000000000001</v>
      </c>
      <c r="J71" s="24">
        <v>1</v>
      </c>
    </row>
    <row r="72" spans="2:10" ht="18" customHeight="1">
      <c r="B72" s="3" t="s">
        <v>98</v>
      </c>
      <c r="C72" s="3" t="s">
        <v>92</v>
      </c>
      <c r="D72" s="3" t="s">
        <v>93</v>
      </c>
      <c r="E72" s="3" t="s">
        <v>99</v>
      </c>
      <c r="F72" s="4">
        <v>54120</v>
      </c>
      <c r="G72" s="4">
        <v>44378.400000000001</v>
      </c>
      <c r="H72" s="4">
        <f t="shared" si="1"/>
        <v>9741.5999999999985</v>
      </c>
      <c r="I72" s="15">
        <v>0.315</v>
      </c>
      <c r="J72" s="24">
        <v>8</v>
      </c>
    </row>
    <row r="73" spans="2:10" ht="18" customHeight="1">
      <c r="B73" s="3" t="s">
        <v>98</v>
      </c>
      <c r="C73" s="3" t="s">
        <v>92</v>
      </c>
      <c r="D73" s="3" t="s">
        <v>93</v>
      </c>
      <c r="E73" s="3" t="s">
        <v>99</v>
      </c>
      <c r="F73" s="4">
        <v>54120</v>
      </c>
      <c r="G73" s="4">
        <v>44378.400000000001</v>
      </c>
      <c r="H73" s="4">
        <f t="shared" ref="H73:H76" si="2">F73-G73</f>
        <v>9741.5999999999985</v>
      </c>
      <c r="I73" s="15">
        <v>0.56399999999999995</v>
      </c>
      <c r="J73" s="24">
        <v>3</v>
      </c>
    </row>
    <row r="74" spans="2:10" ht="18" customHeight="1">
      <c r="B74" s="3" t="s">
        <v>98</v>
      </c>
      <c r="C74" s="3" t="s">
        <v>92</v>
      </c>
      <c r="D74" s="3" t="s">
        <v>93</v>
      </c>
      <c r="E74" s="3" t="s">
        <v>99</v>
      </c>
      <c r="F74" s="4">
        <v>51480</v>
      </c>
      <c r="G74" s="4">
        <v>40154.400000000001</v>
      </c>
      <c r="H74" s="4">
        <f t="shared" si="2"/>
        <v>11325.599999999999</v>
      </c>
      <c r="I74" s="15">
        <v>0.255</v>
      </c>
      <c r="J74" s="24">
        <v>2</v>
      </c>
    </row>
    <row r="75" spans="2:10" ht="18" customHeight="1">
      <c r="B75" s="3" t="s">
        <v>98</v>
      </c>
      <c r="C75" s="3" t="s">
        <v>92</v>
      </c>
      <c r="D75" s="3" t="s">
        <v>93</v>
      </c>
      <c r="E75" s="3" t="s">
        <v>99</v>
      </c>
      <c r="F75" s="4">
        <v>39600</v>
      </c>
      <c r="G75" s="4">
        <v>38016</v>
      </c>
      <c r="H75" s="4">
        <f t="shared" si="2"/>
        <v>1584</v>
      </c>
      <c r="I75" s="15">
        <v>0.54400000000000004</v>
      </c>
      <c r="J75" s="24">
        <v>8</v>
      </c>
    </row>
    <row r="76" spans="2:10" ht="18" customHeight="1">
      <c r="B76" s="3" t="s">
        <v>98</v>
      </c>
      <c r="C76" s="3" t="s">
        <v>92</v>
      </c>
      <c r="D76" s="3" t="s">
        <v>93</v>
      </c>
      <c r="E76" s="3" t="s">
        <v>97</v>
      </c>
      <c r="F76" s="4">
        <v>79113.600000000006</v>
      </c>
      <c r="G76" s="4">
        <v>64873.152000000002</v>
      </c>
      <c r="H76" s="4">
        <f t="shared" si="2"/>
        <v>14240.448000000004</v>
      </c>
      <c r="I76" s="15">
        <v>0.255</v>
      </c>
      <c r="J76" s="24">
        <v>9</v>
      </c>
    </row>
    <row r="77" spans="2:10" s="31" customFormat="1" ht="18" customHeight="1">
      <c r="B77" s="25"/>
      <c r="C77" s="25"/>
      <c r="D77" s="25"/>
      <c r="E77" s="25"/>
      <c r="F77" s="33"/>
      <c r="G77" s="33"/>
      <c r="H77" s="33"/>
      <c r="I77" s="34"/>
      <c r="J77" s="26"/>
    </row>
    <row r="78" spans="2:10" ht="12.75">
      <c r="B78"/>
    </row>
    <row r="79" spans="2:10" ht="12.75">
      <c r="B79"/>
    </row>
    <row r="80" spans="2:10" ht="12.75">
      <c r="B80"/>
    </row>
    <row r="81" spans="2:2" ht="12.75">
      <c r="B81"/>
    </row>
    <row r="82" spans="2:2" ht="12.75">
      <c r="B82"/>
    </row>
    <row r="83" spans="2:2" ht="12.75">
      <c r="B83"/>
    </row>
    <row r="84" spans="2:2" ht="12.75">
      <c r="B84"/>
    </row>
    <row r="85" spans="2:2" ht="12.75">
      <c r="B85"/>
    </row>
    <row r="86" spans="2:2" ht="12.75">
      <c r="B86"/>
    </row>
    <row r="87" spans="2:2" ht="12.75">
      <c r="B87"/>
    </row>
    <row r="88" spans="2:2" ht="12.75">
      <c r="B88"/>
    </row>
    <row r="89" spans="2:2" ht="12.75">
      <c r="B89"/>
    </row>
    <row r="90" spans="2:2" ht="12.75">
      <c r="B90"/>
    </row>
    <row r="91" spans="2:2" ht="12.75">
      <c r="B91"/>
    </row>
    <row r="92" spans="2:2" ht="12.75">
      <c r="B92"/>
    </row>
    <row r="93" spans="2:2" ht="12.75">
      <c r="B93"/>
    </row>
    <row r="94" spans="2:2" ht="12.75">
      <c r="B94"/>
    </row>
    <row r="95" spans="2:2" ht="12.75">
      <c r="B95"/>
    </row>
    <row r="96" spans="2:2" ht="12.75">
      <c r="B96"/>
    </row>
    <row r="97" spans="2:2" ht="12.75">
      <c r="B97"/>
    </row>
    <row r="98" spans="2:2" ht="12.75">
      <c r="B98"/>
    </row>
    <row r="99" spans="2:2" ht="12.75">
      <c r="B99"/>
    </row>
    <row r="100" spans="2:2" ht="12.75">
      <c r="B100"/>
    </row>
    <row r="101" spans="2:2" ht="12.75">
      <c r="B101"/>
    </row>
    <row r="102" spans="2:2" ht="12.75">
      <c r="B102"/>
    </row>
    <row r="103" spans="2:2" ht="12.75">
      <c r="B103"/>
    </row>
    <row r="104" spans="2:2" ht="12.75">
      <c r="B104"/>
    </row>
    <row r="105" spans="2:2" ht="12.75">
      <c r="B105"/>
    </row>
    <row r="106" spans="2:2" ht="12.75">
      <c r="B106"/>
    </row>
    <row r="107" spans="2:2" ht="12.75">
      <c r="B107"/>
    </row>
    <row r="108" spans="2:2" ht="12.75">
      <c r="B108"/>
    </row>
    <row r="109" spans="2:2" ht="12.75">
      <c r="B109"/>
    </row>
    <row r="110" spans="2:2" ht="12.75">
      <c r="B110"/>
    </row>
    <row r="111" spans="2:2" ht="12.75">
      <c r="B111"/>
    </row>
    <row r="112" spans="2:2" ht="12.75">
      <c r="B112"/>
    </row>
    <row r="113" spans="2:2" ht="12.75">
      <c r="B113"/>
    </row>
    <row r="114" spans="2:2" ht="12.75">
      <c r="B114"/>
    </row>
    <row r="115" spans="2:2" ht="12.75">
      <c r="B115"/>
    </row>
    <row r="116" spans="2:2" ht="12.75">
      <c r="B116"/>
    </row>
    <row r="117" spans="2:2" ht="12.75">
      <c r="B117"/>
    </row>
    <row r="118" spans="2:2" ht="12.75">
      <c r="B118"/>
    </row>
    <row r="119" spans="2:2" ht="12.75">
      <c r="B119"/>
    </row>
    <row r="120" spans="2:2" ht="12.75">
      <c r="B120"/>
    </row>
    <row r="121" spans="2:2" ht="12.75">
      <c r="B121"/>
    </row>
    <row r="122" spans="2:2" ht="12.75">
      <c r="B122"/>
    </row>
    <row r="123" spans="2:2" ht="12.75">
      <c r="B123"/>
    </row>
    <row r="124" spans="2:2" ht="12.75">
      <c r="B124"/>
    </row>
    <row r="125" spans="2:2" ht="12.75">
      <c r="B125"/>
    </row>
    <row r="126" spans="2:2" ht="12.75">
      <c r="B126"/>
    </row>
    <row r="127" spans="2:2" ht="12.75">
      <c r="B127"/>
    </row>
    <row r="128" spans="2:2" ht="12.75">
      <c r="B128"/>
    </row>
    <row r="129" spans="2:2" ht="12.75">
      <c r="B129"/>
    </row>
    <row r="130" spans="2:2" ht="12.75">
      <c r="B130"/>
    </row>
    <row r="131" spans="2:2" ht="12.75">
      <c r="B131"/>
    </row>
    <row r="132" spans="2:2" ht="12.75">
      <c r="B132"/>
    </row>
    <row r="133" spans="2:2" ht="12.75">
      <c r="B133"/>
    </row>
    <row r="134" spans="2:2" ht="12.75">
      <c r="B134"/>
    </row>
    <row r="135" spans="2:2" ht="12.75">
      <c r="B135"/>
    </row>
    <row r="136" spans="2:2" ht="12.75">
      <c r="B136"/>
    </row>
    <row r="137" spans="2:2" ht="12.75">
      <c r="B137"/>
    </row>
    <row r="138" spans="2:2" ht="12.75">
      <c r="B138"/>
    </row>
    <row r="139" spans="2:2" ht="12.75">
      <c r="B139"/>
    </row>
    <row r="140" spans="2:2" ht="12.75">
      <c r="B140"/>
    </row>
    <row r="141" spans="2:2" ht="12.75">
      <c r="B141"/>
    </row>
    <row r="142" spans="2:2" ht="12.75">
      <c r="B142"/>
    </row>
    <row r="143" spans="2:2" ht="12.75">
      <c r="B143"/>
    </row>
    <row r="144" spans="2:2" ht="12.75">
      <c r="B144"/>
    </row>
    <row r="145" spans="2:2" ht="12.75">
      <c r="B145"/>
    </row>
    <row r="146" spans="2:2" ht="12.75">
      <c r="B146"/>
    </row>
    <row r="147" spans="2:2" ht="12.75">
      <c r="B147"/>
    </row>
    <row r="148" spans="2:2" ht="12.75">
      <c r="B148"/>
    </row>
    <row r="149" spans="2:2" ht="12.75">
      <c r="B149"/>
    </row>
    <row r="150" spans="2:2" ht="12.75">
      <c r="B150"/>
    </row>
    <row r="151" spans="2:2" ht="12.75">
      <c r="B151"/>
    </row>
    <row r="152" spans="2:2" ht="12.75">
      <c r="B152"/>
    </row>
    <row r="153" spans="2:2" ht="12.75">
      <c r="B153"/>
    </row>
    <row r="154" spans="2:2" ht="12.75">
      <c r="B154"/>
    </row>
    <row r="155" spans="2:2" ht="12.75">
      <c r="B155"/>
    </row>
    <row r="156" spans="2:2" ht="12.75">
      <c r="B156"/>
    </row>
    <row r="157" spans="2:2" ht="12.75">
      <c r="B157"/>
    </row>
    <row r="158" spans="2:2" ht="12.75">
      <c r="B158"/>
    </row>
    <row r="159" spans="2:2" ht="12.75">
      <c r="B159"/>
    </row>
    <row r="160" spans="2:2" ht="12.75">
      <c r="B160"/>
    </row>
    <row r="161" spans="2:2" ht="12.75">
      <c r="B161"/>
    </row>
    <row r="162" spans="2:2" ht="12.75">
      <c r="B162"/>
    </row>
    <row r="163" spans="2:2" ht="12.75">
      <c r="B163"/>
    </row>
    <row r="164" spans="2:2" ht="12.75">
      <c r="B164"/>
    </row>
    <row r="165" spans="2:2" ht="12.75">
      <c r="B165"/>
    </row>
    <row r="166" spans="2:2" ht="12.75">
      <c r="B166"/>
    </row>
    <row r="167" spans="2:2" ht="12.75">
      <c r="B167"/>
    </row>
    <row r="168" spans="2:2" ht="12.75">
      <c r="B168"/>
    </row>
    <row r="169" spans="2:2" ht="12.75">
      <c r="B169"/>
    </row>
    <row r="170" spans="2:2" ht="12.75">
      <c r="B170"/>
    </row>
    <row r="171" spans="2:2" ht="12.75">
      <c r="B171"/>
    </row>
    <row r="172" spans="2:2" ht="12.75">
      <c r="B172"/>
    </row>
    <row r="173" spans="2:2" ht="12.75">
      <c r="B173"/>
    </row>
    <row r="174" spans="2:2" ht="12.75">
      <c r="B174"/>
    </row>
    <row r="175" spans="2:2" ht="12.75">
      <c r="B175"/>
    </row>
    <row r="176" spans="2:2" ht="12.75">
      <c r="B176"/>
    </row>
    <row r="177" spans="2:2" ht="12.75">
      <c r="B177"/>
    </row>
    <row r="178" spans="2:2" ht="12.75">
      <c r="B178"/>
    </row>
    <row r="179" spans="2:2" ht="12.75">
      <c r="B179"/>
    </row>
    <row r="180" spans="2:2" ht="12.75">
      <c r="B180"/>
    </row>
    <row r="181" spans="2:2" ht="12.75">
      <c r="B181"/>
    </row>
    <row r="182" spans="2:2" ht="12.75">
      <c r="B182"/>
    </row>
    <row r="183" spans="2:2" ht="12.75">
      <c r="B183"/>
    </row>
    <row r="184" spans="2:2" ht="12.75">
      <c r="B184"/>
    </row>
    <row r="185" spans="2:2" ht="12.75">
      <c r="B185"/>
    </row>
    <row r="186" spans="2:2" ht="12.75">
      <c r="B186"/>
    </row>
    <row r="187" spans="2:2" ht="12.75">
      <c r="B187"/>
    </row>
    <row r="188" spans="2:2" ht="12.75">
      <c r="B188"/>
    </row>
    <row r="189" spans="2:2" ht="12.75">
      <c r="B189"/>
    </row>
    <row r="190" spans="2:2" ht="12.75">
      <c r="B190"/>
    </row>
    <row r="191" spans="2:2" ht="12.75">
      <c r="B191"/>
    </row>
    <row r="192" spans="2:2" ht="12.75">
      <c r="B192"/>
    </row>
    <row r="193" spans="2:2" ht="12.75">
      <c r="B193"/>
    </row>
    <row r="194" spans="2:2" ht="12.75">
      <c r="B194"/>
    </row>
    <row r="195" spans="2:2" ht="12.75">
      <c r="B195"/>
    </row>
    <row r="196" spans="2:2" ht="12.75">
      <c r="B196"/>
    </row>
    <row r="197" spans="2:2" ht="12.75">
      <c r="B197"/>
    </row>
    <row r="198" spans="2:2" ht="12.75">
      <c r="B198"/>
    </row>
    <row r="199" spans="2:2" ht="12.75">
      <c r="B199"/>
    </row>
    <row r="200" spans="2:2" ht="12.75">
      <c r="B200"/>
    </row>
    <row r="201" spans="2:2" ht="12.75">
      <c r="B201"/>
    </row>
    <row r="202" spans="2:2" ht="12.75">
      <c r="B202"/>
    </row>
    <row r="203" spans="2:2" ht="12.75">
      <c r="B203"/>
    </row>
  </sheetData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26"/>
  <dimension ref="A1:I14"/>
  <sheetViews>
    <sheetView showGridLines="0" workbookViewId="0"/>
  </sheetViews>
  <sheetFormatPr defaultRowHeight="26.25"/>
  <cols>
    <col min="1" max="1" width="3.42578125" customWidth="1"/>
    <col min="2" max="2" width="12.7109375" style="20" customWidth="1"/>
    <col min="3" max="4" width="15.85546875" customWidth="1"/>
    <col min="5" max="5" width="24" customWidth="1"/>
    <col min="6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35" t="s">
        <v>1</v>
      </c>
      <c r="I1" s="20"/>
    </row>
    <row r="2" spans="1:9" ht="30">
      <c r="A2" s="35" t="s">
        <v>12</v>
      </c>
      <c r="I2" s="20"/>
    </row>
    <row r="3" spans="1:9" ht="12.75">
      <c r="B3"/>
    </row>
    <row r="4" spans="1:9" ht="12.75">
      <c r="B4"/>
    </row>
    <row r="5" spans="1:9">
      <c r="B5"/>
      <c r="E5" s="21" t="s">
        <v>11</v>
      </c>
      <c r="F5" s="20">
        <f>DATEVALUE(E5)</f>
        <v>39449</v>
      </c>
    </row>
    <row r="6" spans="1:9" ht="12.75">
      <c r="B6"/>
    </row>
    <row r="7" spans="1:9" ht="12.75">
      <c r="B7"/>
    </row>
    <row r="8" spans="1:9" ht="12.75">
      <c r="B8"/>
    </row>
    <row r="9" spans="1:9">
      <c r="B9"/>
      <c r="F9" s="38">
        <f>DAY(F5)</f>
        <v>2</v>
      </c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7"/>
  <dimension ref="A1:I14"/>
  <sheetViews>
    <sheetView showGridLines="0" workbookViewId="0"/>
  </sheetViews>
  <sheetFormatPr defaultRowHeight="26.25"/>
  <cols>
    <col min="1" max="1" width="3.42578125" customWidth="1"/>
    <col min="2" max="2" width="12.7109375" style="20" customWidth="1"/>
    <col min="3" max="4" width="15.85546875" customWidth="1"/>
    <col min="5" max="5" width="24" customWidth="1"/>
    <col min="6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35" t="s">
        <v>1</v>
      </c>
      <c r="I1" s="20"/>
    </row>
    <row r="2" spans="1:9" ht="30">
      <c r="A2" s="35" t="s">
        <v>14</v>
      </c>
      <c r="I2" s="20"/>
    </row>
    <row r="3" spans="1:9" ht="12.75">
      <c r="B3"/>
    </row>
    <row r="4" spans="1:9" ht="12.75">
      <c r="B4"/>
    </row>
    <row r="5" spans="1:9">
      <c r="B5"/>
      <c r="E5" s="21" t="s">
        <v>11</v>
      </c>
      <c r="F5" s="20">
        <f>DAYS360(E5,E7)</f>
        <v>321</v>
      </c>
    </row>
    <row r="6" spans="1:9" ht="12.75">
      <c r="B6"/>
    </row>
    <row r="7" spans="1:9">
      <c r="B7"/>
      <c r="E7" s="21" t="s">
        <v>13</v>
      </c>
    </row>
    <row r="8" spans="1:9" ht="12.75">
      <c r="B8"/>
    </row>
    <row r="9" spans="1:9" ht="12.75">
      <c r="B9"/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28"/>
  <dimension ref="A1:I14"/>
  <sheetViews>
    <sheetView showGridLines="0" workbookViewId="0"/>
  </sheetViews>
  <sheetFormatPr defaultRowHeight="26.25"/>
  <cols>
    <col min="1" max="1" width="3.42578125" customWidth="1"/>
    <col min="2" max="2" width="12.7109375" style="20" customWidth="1"/>
    <col min="3" max="4" width="15.85546875" customWidth="1"/>
    <col min="5" max="5" width="24" customWidth="1"/>
    <col min="6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35" t="s">
        <v>1</v>
      </c>
      <c r="I1" s="20"/>
    </row>
    <row r="2" spans="1:9" ht="30">
      <c r="A2" s="2" t="s">
        <v>15</v>
      </c>
      <c r="I2" s="20"/>
    </row>
    <row r="3" spans="1:9" ht="12.75">
      <c r="B3"/>
    </row>
    <row r="4" spans="1:9" ht="12.75">
      <c r="B4"/>
    </row>
    <row r="5" spans="1:9">
      <c r="B5"/>
      <c r="E5" s="21" t="s">
        <v>11</v>
      </c>
      <c r="F5" s="38">
        <f>MONTH(E5)</f>
        <v>1</v>
      </c>
    </row>
    <row r="6" spans="1:9" ht="12.75">
      <c r="B6"/>
    </row>
    <row r="7" spans="1:9">
      <c r="B7"/>
      <c r="E7" s="21"/>
    </row>
    <row r="8" spans="1:9" ht="12.75">
      <c r="B8"/>
    </row>
    <row r="9" spans="1:9" ht="12.75">
      <c r="B9"/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29"/>
  <dimension ref="A1:I14"/>
  <sheetViews>
    <sheetView showGridLines="0" workbookViewId="0"/>
  </sheetViews>
  <sheetFormatPr defaultRowHeight="26.25"/>
  <cols>
    <col min="1" max="1" width="3.42578125" customWidth="1"/>
    <col min="2" max="2" width="12.7109375" style="20" customWidth="1"/>
    <col min="3" max="4" width="15.85546875" customWidth="1"/>
    <col min="5" max="5" width="8.42578125" customWidth="1"/>
    <col min="6" max="6" width="27.85546875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35" t="s">
        <v>1</v>
      </c>
      <c r="I1" s="20"/>
    </row>
    <row r="2" spans="1:9" ht="30">
      <c r="A2" s="35" t="s">
        <v>16</v>
      </c>
      <c r="I2" s="20"/>
    </row>
    <row r="3" spans="1:9" ht="12.75">
      <c r="B3"/>
    </row>
    <row r="4" spans="1:9" ht="12.75">
      <c r="B4"/>
    </row>
    <row r="5" spans="1:9">
      <c r="B5"/>
      <c r="F5" s="41">
        <f ca="1">NOW()</f>
        <v>40037.98619502315</v>
      </c>
    </row>
    <row r="6" spans="1:9" ht="12.75">
      <c r="B6"/>
    </row>
    <row r="7" spans="1:9" ht="12.75">
      <c r="B7"/>
    </row>
    <row r="8" spans="1:9" ht="12.75">
      <c r="B8"/>
    </row>
    <row r="9" spans="1:9" ht="12.75">
      <c r="B9"/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30"/>
  <dimension ref="A1:I14"/>
  <sheetViews>
    <sheetView showGridLines="0" workbookViewId="0"/>
  </sheetViews>
  <sheetFormatPr defaultRowHeight="26.25"/>
  <cols>
    <col min="1" max="1" width="3.42578125" customWidth="1"/>
    <col min="2" max="2" width="12.7109375" style="20" customWidth="1"/>
    <col min="3" max="4" width="15.85546875" customWidth="1"/>
    <col min="5" max="5" width="8.42578125" customWidth="1"/>
    <col min="6" max="6" width="27.85546875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35" t="s">
        <v>1</v>
      </c>
      <c r="I1" s="20"/>
    </row>
    <row r="2" spans="1:9" ht="30">
      <c r="A2" s="35" t="s">
        <v>17</v>
      </c>
      <c r="I2" s="20"/>
    </row>
    <row r="3" spans="1:9" ht="12.75">
      <c r="B3"/>
    </row>
    <row r="4" spans="1:9" ht="12.75">
      <c r="B4"/>
    </row>
    <row r="5" spans="1:9">
      <c r="B5"/>
      <c r="F5" s="41">
        <f ca="1">TODAY()</f>
        <v>40037</v>
      </c>
    </row>
    <row r="6" spans="1:9" ht="12.75">
      <c r="B6"/>
    </row>
    <row r="7" spans="1:9" ht="12.75">
      <c r="B7"/>
    </row>
    <row r="8" spans="1:9" ht="12.75">
      <c r="B8"/>
    </row>
    <row r="9" spans="1:9" ht="12.75">
      <c r="B9"/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31"/>
  <dimension ref="A1:I14"/>
  <sheetViews>
    <sheetView showGridLines="0" workbookViewId="0"/>
  </sheetViews>
  <sheetFormatPr defaultRowHeight="26.25"/>
  <cols>
    <col min="1" max="1" width="3.42578125" customWidth="1"/>
    <col min="2" max="2" width="12.7109375" style="20" customWidth="1"/>
    <col min="3" max="4" width="15.85546875" customWidth="1"/>
    <col min="5" max="5" width="8.42578125" customWidth="1"/>
    <col min="6" max="6" width="27.85546875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35" t="s">
        <v>1</v>
      </c>
      <c r="I1" s="20"/>
    </row>
    <row r="2" spans="1:9" ht="30">
      <c r="A2" s="35" t="s">
        <v>18</v>
      </c>
      <c r="I2" s="20"/>
    </row>
    <row r="3" spans="1:9" ht="12.75">
      <c r="B3"/>
    </row>
    <row r="4" spans="1:9" ht="12.75">
      <c r="B4"/>
    </row>
    <row r="5" spans="1:9">
      <c r="B5"/>
      <c r="F5" s="36">
        <v>39510</v>
      </c>
    </row>
    <row r="6" spans="1:9" ht="12.75">
      <c r="B6"/>
    </row>
    <row r="7" spans="1:9" ht="12.75">
      <c r="B7"/>
    </row>
    <row r="8" spans="1:9" ht="12.75">
      <c r="B8"/>
    </row>
    <row r="9" spans="1:9">
      <c r="B9"/>
      <c r="F9" s="38">
        <f>WEEKDAY(F5)</f>
        <v>2</v>
      </c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32"/>
  <dimension ref="A1:I14"/>
  <sheetViews>
    <sheetView showGridLines="0" workbookViewId="0"/>
  </sheetViews>
  <sheetFormatPr defaultRowHeight="26.25"/>
  <cols>
    <col min="1" max="1" width="3.42578125" customWidth="1"/>
    <col min="2" max="2" width="12.7109375" style="20" customWidth="1"/>
    <col min="3" max="4" width="15.85546875" customWidth="1"/>
    <col min="5" max="5" width="8.42578125" customWidth="1"/>
    <col min="6" max="6" width="27.85546875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35" t="s">
        <v>1</v>
      </c>
      <c r="I1" s="20"/>
    </row>
    <row r="2" spans="1:9" ht="30">
      <c r="A2" s="2" t="s">
        <v>19</v>
      </c>
      <c r="I2" s="20"/>
    </row>
    <row r="3" spans="1:9" ht="12.75">
      <c r="B3"/>
    </row>
    <row r="4" spans="1:9" ht="12.75">
      <c r="B4"/>
    </row>
    <row r="5" spans="1:9">
      <c r="B5"/>
      <c r="F5" s="36">
        <v>39510</v>
      </c>
    </row>
    <row r="6" spans="1:9" ht="12.75">
      <c r="B6"/>
    </row>
    <row r="7" spans="1:9" ht="12.75">
      <c r="B7"/>
    </row>
    <row r="8" spans="1:9" ht="12.75">
      <c r="B8"/>
    </row>
    <row r="9" spans="1:9">
      <c r="B9"/>
      <c r="F9" s="38">
        <f>WEEKNUM(F5)</f>
        <v>10</v>
      </c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33"/>
  <dimension ref="A1:I14"/>
  <sheetViews>
    <sheetView showGridLines="0" workbookViewId="0"/>
  </sheetViews>
  <sheetFormatPr defaultRowHeight="26.25"/>
  <cols>
    <col min="1" max="1" width="3.42578125" customWidth="1"/>
    <col min="2" max="2" width="12.7109375" style="20" customWidth="1"/>
    <col min="3" max="4" width="15.85546875" customWidth="1"/>
    <col min="5" max="5" width="8.42578125" customWidth="1"/>
    <col min="6" max="6" width="27.85546875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35" t="s">
        <v>1</v>
      </c>
      <c r="I1" s="20"/>
    </row>
    <row r="2" spans="1:9" ht="30">
      <c r="A2" s="35" t="s">
        <v>20</v>
      </c>
      <c r="I2" s="20"/>
    </row>
    <row r="3" spans="1:9" ht="12.75">
      <c r="B3"/>
    </row>
    <row r="4" spans="1:9" ht="12.75">
      <c r="B4"/>
    </row>
    <row r="5" spans="1:9">
      <c r="B5"/>
      <c r="F5" s="36">
        <v>39510</v>
      </c>
    </row>
    <row r="6" spans="1:9" ht="12.75">
      <c r="B6"/>
    </row>
    <row r="7" spans="1:9" ht="12.75">
      <c r="B7"/>
    </row>
    <row r="8" spans="1:9" ht="12.75">
      <c r="B8"/>
    </row>
    <row r="9" spans="1:9">
      <c r="B9"/>
      <c r="D9" s="20" t="s">
        <v>38</v>
      </c>
      <c r="F9" s="38">
        <f>YEAR(F5)</f>
        <v>2008</v>
      </c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34"/>
  <dimension ref="A1:I14"/>
  <sheetViews>
    <sheetView showGridLines="0" workbookViewId="0"/>
  </sheetViews>
  <sheetFormatPr defaultRowHeight="26.25"/>
  <cols>
    <col min="1" max="1" width="3.42578125" customWidth="1"/>
    <col min="2" max="2" width="7.28515625" style="20" customWidth="1"/>
    <col min="3" max="3" width="22.28515625" customWidth="1"/>
    <col min="4" max="4" width="15.85546875" customWidth="1"/>
    <col min="5" max="5" width="8.42578125" customWidth="1"/>
    <col min="6" max="6" width="27.85546875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35" t="s">
        <v>1</v>
      </c>
      <c r="I1" s="20"/>
    </row>
    <row r="2" spans="1:9" ht="30">
      <c r="A2" s="35" t="s">
        <v>21</v>
      </c>
      <c r="F2" s="36" t="s">
        <v>22</v>
      </c>
      <c r="G2" s="43">
        <v>34000</v>
      </c>
      <c r="I2" s="20"/>
    </row>
    <row r="3" spans="1:9">
      <c r="B3"/>
      <c r="F3" s="36" t="s">
        <v>23</v>
      </c>
      <c r="G3" s="43">
        <v>200</v>
      </c>
    </row>
    <row r="4" spans="1:9">
      <c r="B4"/>
      <c r="F4" s="36" t="s">
        <v>0</v>
      </c>
      <c r="G4" s="43">
        <v>5</v>
      </c>
      <c r="H4" s="43" t="s">
        <v>25</v>
      </c>
    </row>
    <row r="5" spans="1:9">
      <c r="B5"/>
      <c r="F5" s="36" t="s">
        <v>24</v>
      </c>
      <c r="G5" s="43">
        <v>1</v>
      </c>
      <c r="H5" s="44" t="s">
        <v>26</v>
      </c>
    </row>
    <row r="6" spans="1:9" ht="12.75">
      <c r="B6"/>
    </row>
    <row r="7" spans="1:9" ht="12.75">
      <c r="B7"/>
    </row>
    <row r="8" spans="1:9" ht="12.75">
      <c r="B8"/>
    </row>
    <row r="9" spans="1:9">
      <c r="B9"/>
      <c r="C9" s="20" t="s">
        <v>37</v>
      </c>
      <c r="F9" s="42">
        <f>DDB(G2,G3,G4,G5)</f>
        <v>13600</v>
      </c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1"/>
  <dimension ref="A1:I81"/>
  <sheetViews>
    <sheetView showGridLines="0" workbookViewId="0"/>
  </sheetViews>
  <sheetFormatPr defaultRowHeight="26.25"/>
  <cols>
    <col min="1" max="1" width="3.42578125" customWidth="1"/>
    <col min="2" max="2" width="18.28515625" style="20" customWidth="1"/>
    <col min="3" max="4" width="15.85546875" customWidth="1"/>
    <col min="5" max="5" width="27.140625" customWidth="1"/>
    <col min="6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35" t="s">
        <v>1</v>
      </c>
      <c r="I1" s="20"/>
    </row>
    <row r="2" spans="1:9" ht="30">
      <c r="A2" s="2" t="s">
        <v>27</v>
      </c>
      <c r="E2" s="20" t="s">
        <v>28</v>
      </c>
      <c r="F2" s="45">
        <v>5.5E-2</v>
      </c>
      <c r="I2" s="20"/>
    </row>
    <row r="3" spans="1:9">
      <c r="B3"/>
      <c r="E3" s="20" t="s">
        <v>29</v>
      </c>
      <c r="F3" s="38">
        <v>12</v>
      </c>
      <c r="G3" s="20" t="s">
        <v>31</v>
      </c>
    </row>
    <row r="4" spans="1:9">
      <c r="B4"/>
      <c r="E4" s="20" t="s">
        <v>30</v>
      </c>
      <c r="F4" s="38">
        <v>125</v>
      </c>
      <c r="G4" s="20" t="s">
        <v>32</v>
      </c>
    </row>
    <row r="5" spans="1:9">
      <c r="B5"/>
      <c r="E5" s="20"/>
    </row>
    <row r="6" spans="1:9">
      <c r="B6"/>
      <c r="C6" s="20" t="s">
        <v>33</v>
      </c>
      <c r="E6" s="42">
        <f>FV(F2/12,F3*12,F4)*-1</f>
        <v>25414.829197505354</v>
      </c>
    </row>
    <row r="7" spans="1:9">
      <c r="B7"/>
      <c r="E7" s="20"/>
    </row>
    <row r="8" spans="1:9">
      <c r="B8"/>
      <c r="E8" s="20"/>
    </row>
    <row r="9" spans="1:9">
      <c r="B9"/>
      <c r="E9" s="20"/>
    </row>
    <row r="10" spans="1:9">
      <c r="B10"/>
      <c r="E10" s="20"/>
    </row>
    <row r="11" spans="1:9">
      <c r="B11"/>
      <c r="E11" s="20"/>
    </row>
    <row r="12" spans="1:9">
      <c r="B12"/>
      <c r="E12" s="20"/>
    </row>
    <row r="13" spans="1:9">
      <c r="B13"/>
      <c r="E13" s="20"/>
    </row>
    <row r="14" spans="1:9">
      <c r="B14"/>
      <c r="E14" s="20"/>
    </row>
    <row r="15" spans="1:9">
      <c r="B15"/>
      <c r="E15" s="20"/>
    </row>
    <row r="16" spans="1:9">
      <c r="B16"/>
      <c r="E16" s="20"/>
    </row>
    <row r="17" spans="2:5">
      <c r="B17"/>
      <c r="E17" s="20"/>
    </row>
    <row r="18" spans="2:5">
      <c r="B18"/>
      <c r="E18" s="20"/>
    </row>
    <row r="19" spans="2:5">
      <c r="B19"/>
      <c r="E19" s="20"/>
    </row>
    <row r="20" spans="2:5">
      <c r="B20"/>
      <c r="E20" s="20"/>
    </row>
    <row r="21" spans="2:5" ht="12.75">
      <c r="B21"/>
    </row>
    <row r="22" spans="2:5" ht="12.75">
      <c r="B22"/>
    </row>
    <row r="23" spans="2:5" ht="12.75">
      <c r="B23"/>
    </row>
    <row r="24" spans="2:5" ht="12.75">
      <c r="B24"/>
    </row>
    <row r="25" spans="2:5" ht="12.75">
      <c r="B25"/>
    </row>
    <row r="26" spans="2:5" ht="12.75">
      <c r="B26"/>
    </row>
    <row r="27" spans="2:5" ht="12.75">
      <c r="B27"/>
    </row>
    <row r="28" spans="2:5" ht="12.75">
      <c r="B28"/>
    </row>
    <row r="29" spans="2:5" ht="12.75">
      <c r="B29"/>
    </row>
    <row r="30" spans="2:5" ht="12.75">
      <c r="B30"/>
    </row>
    <row r="31" spans="2:5" ht="12.75">
      <c r="B31"/>
    </row>
    <row r="32" spans="2:5" ht="12.75">
      <c r="B32"/>
    </row>
    <row r="33" spans="2:2" ht="12.75">
      <c r="B33"/>
    </row>
    <row r="34" spans="2:2" ht="12.75">
      <c r="B34"/>
    </row>
    <row r="35" spans="2:2" ht="12.75">
      <c r="B35"/>
    </row>
    <row r="36" spans="2:2" ht="12.75">
      <c r="B36"/>
    </row>
    <row r="37" spans="2:2" ht="12.75">
      <c r="B37"/>
    </row>
    <row r="38" spans="2:2" ht="12.75">
      <c r="B38"/>
    </row>
    <row r="39" spans="2:2" ht="12.75">
      <c r="B39"/>
    </row>
    <row r="40" spans="2:2" ht="12.75">
      <c r="B40"/>
    </row>
    <row r="41" spans="2:2" ht="12.75">
      <c r="B41"/>
    </row>
    <row r="42" spans="2:2" ht="12.75">
      <c r="B42"/>
    </row>
    <row r="43" spans="2:2" ht="12.75">
      <c r="B43"/>
    </row>
    <row r="44" spans="2:2" ht="12.75">
      <c r="B44"/>
    </row>
    <row r="45" spans="2:2" ht="12.75">
      <c r="B45"/>
    </row>
    <row r="46" spans="2:2" ht="12.75">
      <c r="B46"/>
    </row>
    <row r="47" spans="2:2" ht="12.75">
      <c r="B47"/>
    </row>
    <row r="48" spans="2:2" ht="12.75">
      <c r="B48"/>
    </row>
    <row r="49" spans="2:2" ht="12.75">
      <c r="B49"/>
    </row>
    <row r="50" spans="2:2" ht="12.75">
      <c r="B50"/>
    </row>
    <row r="51" spans="2:2" ht="12.75">
      <c r="B51"/>
    </row>
    <row r="52" spans="2:2" ht="12.75">
      <c r="B52"/>
    </row>
    <row r="53" spans="2:2" ht="12.75">
      <c r="B53"/>
    </row>
    <row r="54" spans="2:2" ht="12.75">
      <c r="B54"/>
    </row>
    <row r="55" spans="2:2" ht="12.75">
      <c r="B55"/>
    </row>
    <row r="56" spans="2:2" ht="12.75">
      <c r="B56"/>
    </row>
    <row r="57" spans="2:2" ht="12.75">
      <c r="B57"/>
    </row>
    <row r="58" spans="2:2" ht="12.75">
      <c r="B58"/>
    </row>
    <row r="59" spans="2:2" ht="12.75">
      <c r="B59"/>
    </row>
    <row r="60" spans="2:2" ht="12.75">
      <c r="B60"/>
    </row>
    <row r="61" spans="2:2" ht="12.75">
      <c r="B61"/>
    </row>
    <row r="62" spans="2:2" ht="12.75">
      <c r="B62"/>
    </row>
    <row r="63" spans="2:2" ht="12.75">
      <c r="B63"/>
    </row>
    <row r="64" spans="2:2" ht="12.75">
      <c r="B64"/>
    </row>
    <row r="65" spans="2:2" ht="12.75">
      <c r="B65"/>
    </row>
    <row r="66" spans="2:2" ht="12.75">
      <c r="B66"/>
    </row>
    <row r="67" spans="2:2" ht="12.75">
      <c r="B67"/>
    </row>
    <row r="68" spans="2:2" ht="12.75">
      <c r="B68"/>
    </row>
    <row r="69" spans="2:2" ht="12.75">
      <c r="B69"/>
    </row>
    <row r="70" spans="2:2" ht="12.75">
      <c r="B70"/>
    </row>
    <row r="71" spans="2:2" ht="12.75">
      <c r="B71"/>
    </row>
    <row r="72" spans="2:2" ht="12.75">
      <c r="B72"/>
    </row>
    <row r="73" spans="2:2" ht="12.75">
      <c r="B73"/>
    </row>
    <row r="74" spans="2:2" ht="12.75">
      <c r="B74"/>
    </row>
    <row r="75" spans="2:2" ht="12.75">
      <c r="B75"/>
    </row>
    <row r="76" spans="2:2" ht="12.75">
      <c r="B76"/>
    </row>
    <row r="77" spans="2:2" ht="12.75">
      <c r="B77"/>
    </row>
    <row r="78" spans="2:2" ht="12.75">
      <c r="B78"/>
    </row>
    <row r="79" spans="2:2" ht="12.75">
      <c r="B79"/>
    </row>
    <row r="80" spans="2:2" ht="12.75">
      <c r="B80"/>
    </row>
    <row r="81" spans="2:2" ht="12.75">
      <c r="B81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7"/>
  <dimension ref="A1:J203"/>
  <sheetViews>
    <sheetView showGridLines="0" workbookViewId="0"/>
  </sheetViews>
  <sheetFormatPr defaultRowHeight="26.25"/>
  <cols>
    <col min="1" max="1" width="3.42578125" customWidth="1"/>
    <col min="2" max="2" width="12.7109375" style="20" customWidth="1"/>
    <col min="3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10" ht="30">
      <c r="A1" s="35" t="s">
        <v>1</v>
      </c>
      <c r="I1" s="20" t="s">
        <v>87</v>
      </c>
    </row>
    <row r="2" spans="1:10" ht="30">
      <c r="A2" s="35" t="s">
        <v>2</v>
      </c>
      <c r="E2" s="20">
        <f>DCOUNT(B8:J76,J8,I1:I2)</f>
        <v>17</v>
      </c>
      <c r="I2" s="20" t="s">
        <v>95</v>
      </c>
    </row>
    <row r="3" spans="1:10">
      <c r="B3" s="21"/>
    </row>
    <row r="5" spans="1:10" ht="18">
      <c r="B5" s="6" t="s">
        <v>82</v>
      </c>
      <c r="C5" s="7"/>
      <c r="D5" s="7"/>
      <c r="E5" s="7"/>
      <c r="F5" s="8"/>
      <c r="G5" s="8"/>
      <c r="H5" s="8"/>
      <c r="I5" s="7"/>
      <c r="J5" s="9"/>
    </row>
    <row r="6" spans="1:10" ht="18">
      <c r="B6" s="10" t="s">
        <v>83</v>
      </c>
      <c r="C6" s="11"/>
      <c r="D6" s="11"/>
      <c r="E6" s="11"/>
      <c r="F6" s="12"/>
      <c r="G6" s="12"/>
      <c r="H6" s="12"/>
      <c r="I6" s="11"/>
      <c r="J6" s="13"/>
    </row>
    <row r="7" spans="1:10" ht="18" hidden="1">
      <c r="B7" s="18"/>
      <c r="C7" s="16"/>
      <c r="D7" s="16"/>
      <c r="E7" s="16"/>
      <c r="F7" s="19"/>
      <c r="G7" s="19"/>
      <c r="H7" s="19"/>
      <c r="I7" s="16"/>
    </row>
    <row r="8" spans="1:10" ht="39" customHeight="1" thickBot="1">
      <c r="B8" s="14" t="s">
        <v>87</v>
      </c>
      <c r="C8" s="14" t="s">
        <v>84</v>
      </c>
      <c r="D8" s="14" t="s">
        <v>85</v>
      </c>
      <c r="E8" s="14" t="s">
        <v>86</v>
      </c>
      <c r="F8" s="5" t="s">
        <v>88</v>
      </c>
      <c r="G8" s="5" t="s">
        <v>89</v>
      </c>
      <c r="H8" s="32" t="s">
        <v>90</v>
      </c>
      <c r="I8" s="23" t="s">
        <v>91</v>
      </c>
      <c r="J8" s="23" t="s">
        <v>106</v>
      </c>
    </row>
    <row r="9" spans="1:10" ht="18" customHeight="1">
      <c r="B9" s="3" t="s">
        <v>111</v>
      </c>
      <c r="C9" s="3" t="s">
        <v>107</v>
      </c>
      <c r="D9" s="3" t="s">
        <v>108</v>
      </c>
      <c r="E9" s="3" t="s">
        <v>100</v>
      </c>
      <c r="F9" s="4">
        <v>47520</v>
      </c>
      <c r="G9" s="4">
        <v>45619.199999999997</v>
      </c>
      <c r="H9" s="4">
        <f t="shared" ref="H9:H40" si="0">F9-G9</f>
        <v>1900.8000000000029</v>
      </c>
      <c r="I9" s="15">
        <v>0.247</v>
      </c>
      <c r="J9" s="24">
        <v>6</v>
      </c>
    </row>
    <row r="10" spans="1:10" ht="18" customHeight="1">
      <c r="B10" s="3" t="s">
        <v>111</v>
      </c>
      <c r="C10" s="3" t="s">
        <v>107</v>
      </c>
      <c r="D10" s="3" t="s">
        <v>108</v>
      </c>
      <c r="E10" s="3" t="s">
        <v>94</v>
      </c>
      <c r="F10" s="4">
        <v>91463.039999999994</v>
      </c>
      <c r="G10" s="4">
        <v>72255.801599999992</v>
      </c>
      <c r="H10" s="4">
        <f t="shared" si="0"/>
        <v>19207.238400000002</v>
      </c>
      <c r="I10" s="15">
        <v>0.35599999999999998</v>
      </c>
      <c r="J10" s="24">
        <v>8</v>
      </c>
    </row>
    <row r="11" spans="1:10" ht="18" customHeight="1">
      <c r="B11" s="3" t="s">
        <v>111</v>
      </c>
      <c r="C11" s="3" t="s">
        <v>107</v>
      </c>
      <c r="D11" s="3" t="s">
        <v>108</v>
      </c>
      <c r="E11" s="3" t="s">
        <v>100</v>
      </c>
      <c r="F11" s="4">
        <v>356040</v>
      </c>
      <c r="G11" s="4">
        <v>259909.2</v>
      </c>
      <c r="H11" s="4">
        <f t="shared" si="0"/>
        <v>96130.799999999988</v>
      </c>
      <c r="I11" s="15">
        <v>0.255</v>
      </c>
      <c r="J11" s="24">
        <v>2</v>
      </c>
    </row>
    <row r="12" spans="1:10" ht="18" customHeight="1">
      <c r="B12" s="3" t="s">
        <v>111</v>
      </c>
      <c r="C12" s="3" t="s">
        <v>107</v>
      </c>
      <c r="D12" s="3" t="s">
        <v>108</v>
      </c>
      <c r="E12" s="3" t="s">
        <v>94</v>
      </c>
      <c r="F12" s="4">
        <v>154275.84</v>
      </c>
      <c r="G12" s="4">
        <v>143476.5312</v>
      </c>
      <c r="H12" s="4">
        <f t="shared" si="0"/>
        <v>10799.308799999999</v>
      </c>
      <c r="I12" s="15">
        <v>0.65</v>
      </c>
      <c r="J12" s="24">
        <v>9</v>
      </c>
    </row>
    <row r="13" spans="1:10" ht="18" customHeight="1">
      <c r="B13" s="3" t="s">
        <v>111</v>
      </c>
      <c r="C13" s="3" t="s">
        <v>107</v>
      </c>
      <c r="D13" s="3" t="s">
        <v>108</v>
      </c>
      <c r="E13" s="3" t="s">
        <v>100</v>
      </c>
      <c r="F13" s="4">
        <v>113923.584</v>
      </c>
      <c r="G13" s="4">
        <v>93417.338879999996</v>
      </c>
      <c r="H13" s="4">
        <f t="shared" si="0"/>
        <v>20506.245120000007</v>
      </c>
      <c r="I13" s="15">
        <v>0.255</v>
      </c>
      <c r="J13" s="24">
        <v>6</v>
      </c>
    </row>
    <row r="14" spans="1:10" ht="18" customHeight="1">
      <c r="B14" s="3" t="s">
        <v>111</v>
      </c>
      <c r="C14" s="3" t="s">
        <v>107</v>
      </c>
      <c r="D14" s="3" t="s">
        <v>110</v>
      </c>
      <c r="E14" s="3" t="s">
        <v>94</v>
      </c>
      <c r="F14" s="4">
        <v>94936.320000000007</v>
      </c>
      <c r="G14" s="4">
        <v>77847.782399999996</v>
      </c>
      <c r="H14" s="4">
        <f t="shared" si="0"/>
        <v>17088.537600000011</v>
      </c>
      <c r="I14" s="15">
        <v>0.315</v>
      </c>
      <c r="J14" s="24">
        <v>9</v>
      </c>
    </row>
    <row r="15" spans="1:10" ht="18" customHeight="1">
      <c r="B15" s="3" t="s">
        <v>111</v>
      </c>
      <c r="C15" s="3" t="s">
        <v>107</v>
      </c>
      <c r="D15" s="3" t="s">
        <v>110</v>
      </c>
      <c r="E15" s="3" t="s">
        <v>100</v>
      </c>
      <c r="F15" s="4">
        <v>90305.279999999999</v>
      </c>
      <c r="G15" s="4">
        <v>70438.118399999992</v>
      </c>
      <c r="H15" s="4">
        <f t="shared" si="0"/>
        <v>19867.161600000007</v>
      </c>
      <c r="I15" s="15">
        <v>0.255</v>
      </c>
      <c r="J15" s="24">
        <v>6</v>
      </c>
    </row>
    <row r="16" spans="1:10" ht="18" customHeight="1">
      <c r="B16" s="3" t="s">
        <v>111</v>
      </c>
      <c r="C16" s="3" t="s">
        <v>107</v>
      </c>
      <c r="D16" s="3" t="s">
        <v>110</v>
      </c>
      <c r="E16" s="3" t="s">
        <v>94</v>
      </c>
      <c r="F16" s="4">
        <v>394275.84000000003</v>
      </c>
      <c r="G16" s="4">
        <v>366676.53120000003</v>
      </c>
      <c r="H16" s="4">
        <f t="shared" si="0"/>
        <v>27599.308799999999</v>
      </c>
      <c r="I16" s="15">
        <v>0.154</v>
      </c>
      <c r="J16" s="24">
        <v>0</v>
      </c>
    </row>
    <row r="17" spans="2:10" ht="18" customHeight="1">
      <c r="B17" s="3" t="s">
        <v>111</v>
      </c>
      <c r="C17" s="3" t="s">
        <v>107</v>
      </c>
      <c r="D17" s="3" t="s">
        <v>110</v>
      </c>
      <c r="E17" s="3" t="s">
        <v>100</v>
      </c>
      <c r="F17" s="4">
        <v>116121.60000000001</v>
      </c>
      <c r="G17" s="4">
        <v>84768.767999999996</v>
      </c>
      <c r="H17" s="4">
        <f t="shared" si="0"/>
        <v>31352.832000000009</v>
      </c>
      <c r="I17" s="15">
        <v>0.13400000000000001</v>
      </c>
      <c r="J17" s="24">
        <v>3</v>
      </c>
    </row>
    <row r="18" spans="2:10" ht="18" customHeight="1">
      <c r="B18" s="3" t="s">
        <v>111</v>
      </c>
      <c r="C18" s="3" t="s">
        <v>107</v>
      </c>
      <c r="D18" s="3" t="s">
        <v>109</v>
      </c>
      <c r="E18" s="3" t="s">
        <v>100</v>
      </c>
      <c r="F18" s="4">
        <v>92620.800000000003</v>
      </c>
      <c r="G18" s="4">
        <v>82432.511999999988</v>
      </c>
      <c r="H18" s="4">
        <f t="shared" si="0"/>
        <v>10188.288000000015</v>
      </c>
      <c r="I18" s="15">
        <v>0.187</v>
      </c>
      <c r="J18" s="24">
        <v>3</v>
      </c>
    </row>
    <row r="19" spans="2:10" ht="18" customHeight="1">
      <c r="B19" s="3" t="s">
        <v>111</v>
      </c>
      <c r="C19" s="3" t="s">
        <v>107</v>
      </c>
      <c r="D19" s="3" t="s">
        <v>109</v>
      </c>
      <c r="E19" s="3" t="s">
        <v>94</v>
      </c>
      <c r="F19" s="4">
        <v>69465.600000000006</v>
      </c>
      <c r="G19" s="4">
        <v>66686.975999999995</v>
      </c>
      <c r="H19" s="4">
        <f t="shared" si="0"/>
        <v>2778.6240000000107</v>
      </c>
      <c r="I19" s="15">
        <v>0.54400000000000004</v>
      </c>
      <c r="J19" s="24">
        <v>9</v>
      </c>
    </row>
    <row r="20" spans="2:10" ht="18" customHeight="1">
      <c r="B20" s="3" t="s">
        <v>111</v>
      </c>
      <c r="C20" s="3" t="s">
        <v>107</v>
      </c>
      <c r="D20" s="3" t="s">
        <v>109</v>
      </c>
      <c r="E20" s="3" t="s">
        <v>100</v>
      </c>
      <c r="F20" s="4">
        <v>261004.79999999999</v>
      </c>
      <c r="G20" s="4">
        <v>221854.07999999999</v>
      </c>
      <c r="H20" s="4">
        <f t="shared" si="0"/>
        <v>39150.720000000001</v>
      </c>
      <c r="I20" s="15">
        <v>0.23300000000000001</v>
      </c>
      <c r="J20" s="24">
        <v>6</v>
      </c>
    </row>
    <row r="21" spans="2:10" ht="18" customHeight="1">
      <c r="B21" s="3" t="s">
        <v>111</v>
      </c>
      <c r="C21" s="3" t="s">
        <v>107</v>
      </c>
      <c r="D21" s="3" t="s">
        <v>109</v>
      </c>
      <c r="E21" s="3" t="s">
        <v>94</v>
      </c>
      <c r="F21" s="4">
        <v>57024</v>
      </c>
      <c r="G21" s="4">
        <v>54743.040000000001</v>
      </c>
      <c r="H21" s="4">
        <f t="shared" si="0"/>
        <v>2280.9599999999991</v>
      </c>
      <c r="I21" s="15">
        <v>0.56399999999999995</v>
      </c>
      <c r="J21" s="24">
        <v>8</v>
      </c>
    </row>
    <row r="22" spans="2:10" ht="18" customHeight="1">
      <c r="B22" s="3" t="s">
        <v>95</v>
      </c>
      <c r="C22" s="3" t="s">
        <v>101</v>
      </c>
      <c r="D22" s="3" t="s">
        <v>102</v>
      </c>
      <c r="E22" s="3" t="s">
        <v>94</v>
      </c>
      <c r="F22" s="4">
        <v>181988</v>
      </c>
      <c r="G22" s="4">
        <v>205646.44</v>
      </c>
      <c r="H22" s="4">
        <f t="shared" si="0"/>
        <v>-23658.440000000002</v>
      </c>
      <c r="I22" s="15">
        <v>0.432</v>
      </c>
      <c r="J22" s="24">
        <v>2</v>
      </c>
    </row>
    <row r="23" spans="2:10" ht="18" customHeight="1">
      <c r="B23" s="3" t="s">
        <v>95</v>
      </c>
      <c r="C23" s="3" t="s">
        <v>101</v>
      </c>
      <c r="D23" s="3" t="s">
        <v>102</v>
      </c>
      <c r="E23" s="3" t="s">
        <v>94</v>
      </c>
      <c r="F23" s="4">
        <v>121197.6</v>
      </c>
      <c r="G23" s="4">
        <v>112713.76800000001</v>
      </c>
      <c r="H23" s="4">
        <f t="shared" si="0"/>
        <v>8483.8319999999949</v>
      </c>
      <c r="I23" s="15">
        <v>0.154</v>
      </c>
      <c r="J23" s="24">
        <v>4</v>
      </c>
    </row>
    <row r="24" spans="2:10" ht="18" customHeight="1">
      <c r="B24" s="3" t="s">
        <v>95</v>
      </c>
      <c r="C24" s="3" t="s">
        <v>101</v>
      </c>
      <c r="D24" s="3" t="s">
        <v>102</v>
      </c>
      <c r="E24" s="3" t="s">
        <v>100</v>
      </c>
      <c r="F24" s="4">
        <v>432900</v>
      </c>
      <c r="G24" s="4">
        <v>367965</v>
      </c>
      <c r="H24" s="4">
        <f t="shared" si="0"/>
        <v>64935</v>
      </c>
      <c r="I24" s="15">
        <v>0.247</v>
      </c>
      <c r="J24" s="24">
        <v>2</v>
      </c>
    </row>
    <row r="25" spans="2:10" ht="18" customHeight="1">
      <c r="B25" s="3" t="s">
        <v>95</v>
      </c>
      <c r="C25" s="3" t="s">
        <v>101</v>
      </c>
      <c r="D25" s="3" t="s">
        <v>102</v>
      </c>
      <c r="E25" s="3" t="s">
        <v>100</v>
      </c>
      <c r="F25" s="4">
        <v>96768</v>
      </c>
      <c r="G25" s="4">
        <v>70640.639999999999</v>
      </c>
      <c r="H25" s="4">
        <f t="shared" si="0"/>
        <v>26127.360000000001</v>
      </c>
      <c r="I25" s="15">
        <v>0.318</v>
      </c>
      <c r="J25" s="24">
        <v>2</v>
      </c>
    </row>
    <row r="26" spans="2:10" ht="18" customHeight="1">
      <c r="B26" s="3" t="s">
        <v>95</v>
      </c>
      <c r="C26" s="3" t="s">
        <v>92</v>
      </c>
      <c r="D26" s="3" t="s">
        <v>96</v>
      </c>
      <c r="E26" s="3" t="s">
        <v>94</v>
      </c>
      <c r="F26" s="4">
        <v>121197.6</v>
      </c>
      <c r="G26" s="4">
        <v>112713.76800000001</v>
      </c>
      <c r="H26" s="4">
        <f t="shared" si="0"/>
        <v>8483.8319999999949</v>
      </c>
      <c r="I26" s="15">
        <v>0.45</v>
      </c>
      <c r="J26" s="24">
        <v>5</v>
      </c>
    </row>
    <row r="27" spans="2:10" ht="18" customHeight="1">
      <c r="B27" s="3" t="s">
        <v>95</v>
      </c>
      <c r="C27" s="3" t="s">
        <v>92</v>
      </c>
      <c r="D27" s="3" t="s">
        <v>96</v>
      </c>
      <c r="E27" s="3" t="s">
        <v>94</v>
      </c>
      <c r="F27" s="4">
        <v>121197.6</v>
      </c>
      <c r="G27" s="4">
        <v>112713.76800000001</v>
      </c>
      <c r="H27" s="4">
        <f t="shared" si="0"/>
        <v>8483.8319999999949</v>
      </c>
      <c r="I27" s="15">
        <v>0.23300000000000001</v>
      </c>
      <c r="J27" s="24">
        <v>4</v>
      </c>
    </row>
    <row r="28" spans="2:10" ht="18" customHeight="1">
      <c r="B28" s="3" t="s">
        <v>95</v>
      </c>
      <c r="C28" s="3" t="s">
        <v>92</v>
      </c>
      <c r="D28" s="3" t="s">
        <v>96</v>
      </c>
      <c r="E28" s="3" t="s">
        <v>94</v>
      </c>
      <c r="F28" s="4">
        <v>110772</v>
      </c>
      <c r="G28" s="4">
        <v>94156.2</v>
      </c>
      <c r="H28" s="4">
        <f t="shared" si="0"/>
        <v>16615.800000000003</v>
      </c>
      <c r="I28" s="15">
        <v>0.39800000000000002</v>
      </c>
      <c r="J28" s="24">
        <v>9</v>
      </c>
    </row>
    <row r="29" spans="2:10" ht="18" customHeight="1">
      <c r="B29" s="3" t="s">
        <v>95</v>
      </c>
      <c r="C29" s="3" t="s">
        <v>101</v>
      </c>
      <c r="D29" s="3" t="s">
        <v>103</v>
      </c>
      <c r="E29" s="3" t="s">
        <v>100</v>
      </c>
      <c r="F29" s="4">
        <v>128563.2</v>
      </c>
      <c r="G29" s="4">
        <v>119563.776</v>
      </c>
      <c r="H29" s="4">
        <f t="shared" si="0"/>
        <v>8999.4239999999991</v>
      </c>
      <c r="I29" s="15">
        <v>0.39800000000000002</v>
      </c>
      <c r="J29" s="24">
        <v>8</v>
      </c>
    </row>
    <row r="30" spans="2:10" ht="18" customHeight="1">
      <c r="B30" s="3" t="s">
        <v>95</v>
      </c>
      <c r="C30" s="3" t="s">
        <v>101</v>
      </c>
      <c r="D30" s="3" t="s">
        <v>103</v>
      </c>
      <c r="E30" s="3" t="s">
        <v>100</v>
      </c>
      <c r="F30" s="4">
        <v>128563.2</v>
      </c>
      <c r="G30" s="4">
        <v>119563.776</v>
      </c>
      <c r="H30" s="4">
        <f t="shared" si="0"/>
        <v>8999.4239999999991</v>
      </c>
      <c r="I30" s="15">
        <v>0.23300000000000001</v>
      </c>
      <c r="J30" s="24">
        <v>1</v>
      </c>
    </row>
    <row r="31" spans="2:10" ht="18" customHeight="1">
      <c r="B31" s="3" t="s">
        <v>95</v>
      </c>
      <c r="C31" s="3" t="s">
        <v>101</v>
      </c>
      <c r="D31" s="3" t="s">
        <v>104</v>
      </c>
      <c r="E31" s="3" t="s">
        <v>100</v>
      </c>
      <c r="F31" s="4">
        <v>76032</v>
      </c>
      <c r="G31" s="4">
        <v>75271.679999999993</v>
      </c>
      <c r="H31" s="4">
        <f t="shared" si="0"/>
        <v>760.32000000000698</v>
      </c>
      <c r="I31" s="15">
        <v>0.65</v>
      </c>
      <c r="J31" s="24">
        <v>0</v>
      </c>
    </row>
    <row r="32" spans="2:10" ht="18" customHeight="1">
      <c r="B32" s="3" t="s">
        <v>95</v>
      </c>
      <c r="C32" s="3" t="s">
        <v>92</v>
      </c>
      <c r="D32" s="3" t="s">
        <v>93</v>
      </c>
      <c r="E32" s="3" t="s">
        <v>94</v>
      </c>
      <c r="F32" s="4">
        <v>110772</v>
      </c>
      <c r="G32" s="4">
        <v>125172.36</v>
      </c>
      <c r="H32" s="4">
        <f t="shared" si="0"/>
        <v>-14400.36</v>
      </c>
      <c r="I32" s="15">
        <v>0.23300000000000001</v>
      </c>
      <c r="J32" s="24">
        <v>9</v>
      </c>
    </row>
    <row r="33" spans="2:10" ht="18" customHeight="1">
      <c r="B33" s="3" t="s">
        <v>95</v>
      </c>
      <c r="C33" s="3" t="s">
        <v>92</v>
      </c>
      <c r="D33" s="3" t="s">
        <v>93</v>
      </c>
      <c r="E33" s="3" t="s">
        <v>94</v>
      </c>
      <c r="F33" s="4">
        <v>110772</v>
      </c>
      <c r="G33" s="4">
        <v>125172.36</v>
      </c>
      <c r="H33" s="4">
        <f t="shared" si="0"/>
        <v>-14400.36</v>
      </c>
      <c r="I33" s="15">
        <v>0.318</v>
      </c>
      <c r="J33" s="24">
        <v>1</v>
      </c>
    </row>
    <row r="34" spans="2:10" ht="18" customHeight="1">
      <c r="B34" s="3" t="s">
        <v>95</v>
      </c>
      <c r="C34" s="3" t="s">
        <v>92</v>
      </c>
      <c r="D34" s="3" t="s">
        <v>93</v>
      </c>
      <c r="E34" s="3" t="s">
        <v>94</v>
      </c>
      <c r="F34" s="4">
        <v>91224</v>
      </c>
      <c r="G34" s="4">
        <v>66593.52</v>
      </c>
      <c r="H34" s="4">
        <f t="shared" si="0"/>
        <v>24630.479999999996</v>
      </c>
      <c r="I34" s="15">
        <v>0.65</v>
      </c>
      <c r="J34" s="24">
        <v>6</v>
      </c>
    </row>
    <row r="35" spans="2:10" ht="18" customHeight="1">
      <c r="B35" s="3" t="s">
        <v>95</v>
      </c>
      <c r="C35" s="3" t="s">
        <v>92</v>
      </c>
      <c r="D35" s="3" t="s">
        <v>93</v>
      </c>
      <c r="E35" s="3" t="s">
        <v>94</v>
      </c>
      <c r="F35" s="4">
        <v>91224</v>
      </c>
      <c r="G35" s="4">
        <v>127713.60000000001</v>
      </c>
      <c r="H35" s="4">
        <f t="shared" si="0"/>
        <v>-36489.600000000006</v>
      </c>
      <c r="I35" s="15">
        <v>0.247</v>
      </c>
      <c r="J35" s="24">
        <v>4</v>
      </c>
    </row>
    <row r="36" spans="2:10" ht="18" customHeight="1">
      <c r="B36" s="3" t="s">
        <v>95</v>
      </c>
      <c r="C36" s="3" t="s">
        <v>92</v>
      </c>
      <c r="D36" s="3" t="s">
        <v>93</v>
      </c>
      <c r="E36" s="3" t="s">
        <v>94</v>
      </c>
      <c r="F36" s="4">
        <v>71676</v>
      </c>
      <c r="G36" s="4">
        <v>70959.240000000005</v>
      </c>
      <c r="H36" s="4">
        <f t="shared" si="0"/>
        <v>716.75999999999476</v>
      </c>
      <c r="I36" s="15">
        <v>0.13400000000000001</v>
      </c>
      <c r="J36" s="24">
        <v>9</v>
      </c>
    </row>
    <row r="37" spans="2:10" ht="18" customHeight="1">
      <c r="B37" s="3" t="s">
        <v>95</v>
      </c>
      <c r="C37" s="3" t="s">
        <v>92</v>
      </c>
      <c r="D37" s="3" t="s">
        <v>93</v>
      </c>
      <c r="E37" s="3" t="s">
        <v>100</v>
      </c>
      <c r="F37" s="4">
        <v>217504</v>
      </c>
      <c r="G37" s="4">
        <v>184878.4</v>
      </c>
      <c r="H37" s="4">
        <f t="shared" si="0"/>
        <v>32625.600000000006</v>
      </c>
      <c r="I37" s="15">
        <v>0.23300000000000001</v>
      </c>
      <c r="J37" s="24">
        <v>9</v>
      </c>
    </row>
    <row r="38" spans="2:10" ht="18" customHeight="1">
      <c r="B38" s="3" t="s">
        <v>95</v>
      </c>
      <c r="C38" s="3" t="s">
        <v>92</v>
      </c>
      <c r="D38" s="3" t="s">
        <v>93</v>
      </c>
      <c r="E38" s="3" t="s">
        <v>100</v>
      </c>
      <c r="F38" s="4">
        <v>128563.2</v>
      </c>
      <c r="G38" s="4">
        <v>119563.776</v>
      </c>
      <c r="H38" s="4">
        <f t="shared" si="0"/>
        <v>8999.4239999999991</v>
      </c>
      <c r="I38" s="15">
        <v>0.154</v>
      </c>
      <c r="J38" s="24">
        <v>3</v>
      </c>
    </row>
    <row r="39" spans="2:10" ht="18" customHeight="1">
      <c r="B39" s="3" t="s">
        <v>112</v>
      </c>
      <c r="C39" s="3" t="s">
        <v>107</v>
      </c>
      <c r="D39" s="3" t="s">
        <v>108</v>
      </c>
      <c r="E39" s="3" t="s">
        <v>99</v>
      </c>
      <c r="F39" s="4">
        <v>94936.320000000007</v>
      </c>
      <c r="G39" s="4">
        <v>77847.782399999996</v>
      </c>
      <c r="H39" s="4">
        <f t="shared" si="0"/>
        <v>17088.537600000011</v>
      </c>
      <c r="I39" s="15">
        <v>0.56399999999999995</v>
      </c>
      <c r="J39" s="24">
        <v>8</v>
      </c>
    </row>
    <row r="40" spans="2:10" ht="18" customHeight="1">
      <c r="B40" s="3" t="s">
        <v>112</v>
      </c>
      <c r="C40" s="3" t="s">
        <v>107</v>
      </c>
      <c r="D40" s="3" t="s">
        <v>108</v>
      </c>
      <c r="E40" s="3" t="s">
        <v>97</v>
      </c>
      <c r="F40" s="4">
        <v>90305.279999999999</v>
      </c>
      <c r="G40" s="4">
        <v>70438.118399999992</v>
      </c>
      <c r="H40" s="4">
        <f t="shared" si="0"/>
        <v>19867.161600000007</v>
      </c>
      <c r="I40" s="17">
        <v>0.26500000000000001</v>
      </c>
      <c r="J40" s="24">
        <v>2</v>
      </c>
    </row>
    <row r="41" spans="2:10" ht="18" customHeight="1">
      <c r="B41" s="3" t="s">
        <v>112</v>
      </c>
      <c r="C41" s="3" t="s">
        <v>107</v>
      </c>
      <c r="D41" s="3" t="s">
        <v>108</v>
      </c>
      <c r="E41" s="3" t="s">
        <v>99</v>
      </c>
      <c r="F41" s="4">
        <v>519480</v>
      </c>
      <c r="G41" s="4">
        <v>441558</v>
      </c>
      <c r="H41" s="4">
        <f t="shared" ref="H41:H72" si="1">F41-G41</f>
        <v>77922</v>
      </c>
      <c r="I41" s="15">
        <v>0.39800000000000002</v>
      </c>
      <c r="J41" s="24">
        <v>6</v>
      </c>
    </row>
    <row r="42" spans="2:10" ht="18" customHeight="1">
      <c r="B42" s="3" t="s">
        <v>112</v>
      </c>
      <c r="C42" s="3" t="s">
        <v>107</v>
      </c>
      <c r="D42" s="3" t="s">
        <v>108</v>
      </c>
      <c r="E42" s="3" t="s">
        <v>97</v>
      </c>
      <c r="F42" s="4">
        <v>91238.399999999994</v>
      </c>
      <c r="G42" s="4">
        <v>90326.015999999989</v>
      </c>
      <c r="H42" s="4">
        <f t="shared" si="1"/>
        <v>912.38400000000547</v>
      </c>
      <c r="I42" s="15">
        <v>0.315</v>
      </c>
      <c r="J42" s="24">
        <v>9</v>
      </c>
    </row>
    <row r="43" spans="2:10" ht="18" customHeight="1">
      <c r="B43" s="3" t="s">
        <v>112</v>
      </c>
      <c r="C43" s="3" t="s">
        <v>107</v>
      </c>
      <c r="D43" s="3" t="s">
        <v>110</v>
      </c>
      <c r="E43" s="3" t="s">
        <v>97</v>
      </c>
      <c r="F43" s="4">
        <v>92620.800000000003</v>
      </c>
      <c r="G43" s="4">
        <v>104661.504</v>
      </c>
      <c r="H43" s="4">
        <f t="shared" si="1"/>
        <v>-12040.703999999998</v>
      </c>
      <c r="I43" s="15">
        <v>0.255</v>
      </c>
      <c r="J43" s="24">
        <v>9</v>
      </c>
    </row>
    <row r="44" spans="2:10" ht="18" customHeight="1">
      <c r="B44" s="3" t="s">
        <v>112</v>
      </c>
      <c r="C44" s="3" t="s">
        <v>107</v>
      </c>
      <c r="D44" s="3" t="s">
        <v>110</v>
      </c>
      <c r="E44" s="3" t="s">
        <v>99</v>
      </c>
      <c r="F44" s="4">
        <v>69465.600000000006</v>
      </c>
      <c r="G44" s="4">
        <v>66686.975999999995</v>
      </c>
      <c r="H44" s="4">
        <f t="shared" si="1"/>
        <v>2778.6240000000107</v>
      </c>
      <c r="I44" s="15">
        <v>0.56399999999999995</v>
      </c>
      <c r="J44" s="24">
        <v>8</v>
      </c>
    </row>
    <row r="45" spans="2:10" ht="18" customHeight="1">
      <c r="B45" s="3" t="s">
        <v>112</v>
      </c>
      <c r="C45" s="3" t="s">
        <v>107</v>
      </c>
      <c r="D45" s="3" t="s">
        <v>110</v>
      </c>
      <c r="E45" s="3" t="s">
        <v>97</v>
      </c>
      <c r="F45" s="4">
        <v>154275.84</v>
      </c>
      <c r="G45" s="4">
        <v>143476.5312</v>
      </c>
      <c r="H45" s="4">
        <f t="shared" si="1"/>
        <v>10799.308799999999</v>
      </c>
      <c r="I45" s="15">
        <v>0.318</v>
      </c>
      <c r="J45" s="24">
        <v>4</v>
      </c>
    </row>
    <row r="46" spans="2:10" ht="18" customHeight="1">
      <c r="B46" s="3" t="s">
        <v>112</v>
      </c>
      <c r="C46" s="3" t="s">
        <v>107</v>
      </c>
      <c r="D46" s="3" t="s">
        <v>110</v>
      </c>
      <c r="E46" s="3" t="s">
        <v>99</v>
      </c>
      <c r="F46" s="4">
        <v>113923.584</v>
      </c>
      <c r="G46" s="4">
        <v>93417.338879999996</v>
      </c>
      <c r="H46" s="4">
        <f t="shared" si="1"/>
        <v>20506.245120000007</v>
      </c>
      <c r="I46" s="15">
        <v>0.187</v>
      </c>
      <c r="J46" s="24">
        <v>5</v>
      </c>
    </row>
    <row r="47" spans="2:10" ht="18" customHeight="1">
      <c r="B47" s="3" t="s">
        <v>112</v>
      </c>
      <c r="C47" s="3" t="s">
        <v>107</v>
      </c>
      <c r="D47" s="3" t="s">
        <v>109</v>
      </c>
      <c r="E47" s="3" t="s">
        <v>97</v>
      </c>
      <c r="F47" s="4">
        <v>94936.320000000007</v>
      </c>
      <c r="G47" s="4">
        <v>77847.782399999996</v>
      </c>
      <c r="H47" s="4">
        <f t="shared" si="1"/>
        <v>17088.537600000011</v>
      </c>
      <c r="I47" s="15">
        <v>0.13400000000000001</v>
      </c>
      <c r="J47" s="24">
        <v>4</v>
      </c>
    </row>
    <row r="48" spans="2:10" ht="18" customHeight="1">
      <c r="B48" s="3" t="s">
        <v>112</v>
      </c>
      <c r="C48" s="3" t="s">
        <v>107</v>
      </c>
      <c r="D48" s="3" t="s">
        <v>109</v>
      </c>
      <c r="E48" s="3" t="s">
        <v>99</v>
      </c>
      <c r="F48" s="4">
        <v>91463.039999999994</v>
      </c>
      <c r="G48" s="4">
        <v>72255.801599999992</v>
      </c>
      <c r="H48" s="4">
        <f t="shared" si="1"/>
        <v>19207.238400000002</v>
      </c>
      <c r="I48" s="15">
        <v>0.27600000000000002</v>
      </c>
      <c r="J48" s="24">
        <v>5</v>
      </c>
    </row>
    <row r="49" spans="2:10" ht="18" customHeight="1">
      <c r="B49" s="3" t="s">
        <v>112</v>
      </c>
      <c r="C49" s="3" t="s">
        <v>107</v>
      </c>
      <c r="D49" s="3" t="s">
        <v>109</v>
      </c>
      <c r="E49" s="3" t="s">
        <v>97</v>
      </c>
      <c r="F49" s="4">
        <v>1447185.6</v>
      </c>
      <c r="G49" s="4">
        <v>1287995.1840000001</v>
      </c>
      <c r="H49" s="4">
        <f t="shared" si="1"/>
        <v>159190.41599999997</v>
      </c>
      <c r="I49" s="15">
        <v>0.23300000000000001</v>
      </c>
      <c r="J49" s="24">
        <v>9</v>
      </c>
    </row>
    <row r="50" spans="2:10" ht="18" customHeight="1">
      <c r="B50" s="3" t="s">
        <v>112</v>
      </c>
      <c r="C50" s="3" t="s">
        <v>107</v>
      </c>
      <c r="D50" s="3" t="s">
        <v>109</v>
      </c>
      <c r="E50" s="3" t="s">
        <v>99</v>
      </c>
      <c r="F50" s="4">
        <v>154275.84</v>
      </c>
      <c r="G50" s="4">
        <v>143476.5312</v>
      </c>
      <c r="H50" s="4">
        <f t="shared" si="1"/>
        <v>10799.308799999999</v>
      </c>
      <c r="I50" s="15">
        <v>0.247</v>
      </c>
      <c r="J50" s="24">
        <v>8</v>
      </c>
    </row>
    <row r="51" spans="2:10" ht="18" customHeight="1">
      <c r="B51" s="3" t="s">
        <v>112</v>
      </c>
      <c r="C51" s="3" t="s">
        <v>107</v>
      </c>
      <c r="D51" s="3" t="s">
        <v>109</v>
      </c>
      <c r="E51" s="3" t="s">
        <v>97</v>
      </c>
      <c r="F51" s="4">
        <v>113923.584</v>
      </c>
      <c r="G51" s="4">
        <v>93417.338879999996</v>
      </c>
      <c r="H51" s="4">
        <f t="shared" si="1"/>
        <v>20506.245120000007</v>
      </c>
      <c r="I51" s="15">
        <v>0.35599999999999998</v>
      </c>
      <c r="J51" s="24">
        <v>2</v>
      </c>
    </row>
    <row r="52" spans="2:10" ht="18" customHeight="1">
      <c r="B52" s="3" t="s">
        <v>105</v>
      </c>
      <c r="C52" s="3" t="s">
        <v>101</v>
      </c>
      <c r="D52" s="3" t="s">
        <v>102</v>
      </c>
      <c r="E52" s="3" t="s">
        <v>100</v>
      </c>
      <c r="F52" s="4">
        <v>1205988</v>
      </c>
      <c r="G52" s="4">
        <v>1073329.32</v>
      </c>
      <c r="H52" s="4">
        <f t="shared" si="1"/>
        <v>132658.67999999993</v>
      </c>
      <c r="I52" s="15">
        <v>0.432</v>
      </c>
      <c r="J52" s="24">
        <v>10</v>
      </c>
    </row>
    <row r="53" spans="2:10" ht="18" customHeight="1">
      <c r="B53" s="3" t="s">
        <v>105</v>
      </c>
      <c r="C53" s="3" t="s">
        <v>101</v>
      </c>
      <c r="D53" s="3" t="s">
        <v>102</v>
      </c>
      <c r="E53" s="3" t="s">
        <v>100</v>
      </c>
      <c r="F53" s="4">
        <f>128563.2+200000</f>
        <v>328563.20000000001</v>
      </c>
      <c r="G53" s="4">
        <v>305563.77600000001</v>
      </c>
      <c r="H53" s="4">
        <f t="shared" si="1"/>
        <v>22999.423999999999</v>
      </c>
      <c r="I53" s="17">
        <v>0.39800000000000002</v>
      </c>
      <c r="J53" s="24">
        <v>3</v>
      </c>
    </row>
    <row r="54" spans="2:10" ht="18" customHeight="1">
      <c r="B54" s="3" t="s">
        <v>98</v>
      </c>
      <c r="C54" s="3" t="s">
        <v>101</v>
      </c>
      <c r="D54" s="3" t="s">
        <v>102</v>
      </c>
      <c r="E54" s="3" t="s">
        <v>94</v>
      </c>
      <c r="F54" s="4">
        <v>71676</v>
      </c>
      <c r="G54" s="4">
        <v>70959.240000000005</v>
      </c>
      <c r="H54" s="4">
        <f t="shared" si="1"/>
        <v>716.75999999999476</v>
      </c>
      <c r="I54" s="15">
        <v>0.53300000000000003</v>
      </c>
      <c r="J54" s="24">
        <v>1</v>
      </c>
    </row>
    <row r="55" spans="2:10" ht="18" customHeight="1">
      <c r="B55" s="3" t="s">
        <v>98</v>
      </c>
      <c r="C55" s="3" t="s">
        <v>101</v>
      </c>
      <c r="D55" s="3" t="s">
        <v>102</v>
      </c>
      <c r="E55" s="3" t="s">
        <v>99</v>
      </c>
      <c r="F55" s="4">
        <v>51480</v>
      </c>
      <c r="G55" s="4">
        <v>58172.4</v>
      </c>
      <c r="H55" s="4">
        <f t="shared" si="1"/>
        <v>-6692.4000000000015</v>
      </c>
      <c r="I55" s="17">
        <v>0.26500000000000001</v>
      </c>
      <c r="J55" s="24">
        <v>9</v>
      </c>
    </row>
    <row r="56" spans="2:10" ht="18" customHeight="1">
      <c r="B56" s="3" t="s">
        <v>98</v>
      </c>
      <c r="C56" s="3" t="s">
        <v>101</v>
      </c>
      <c r="D56" s="3" t="s">
        <v>102</v>
      </c>
      <c r="E56" s="3" t="s">
        <v>99</v>
      </c>
      <c r="F56" s="4">
        <v>39600</v>
      </c>
      <c r="G56" s="4">
        <v>38016</v>
      </c>
      <c r="H56" s="4">
        <f t="shared" si="1"/>
        <v>1584</v>
      </c>
      <c r="I56" s="15">
        <v>0.56399999999999995</v>
      </c>
      <c r="J56" s="24">
        <v>2</v>
      </c>
    </row>
    <row r="57" spans="2:10" ht="18" customHeight="1">
      <c r="B57" s="3" t="s">
        <v>98</v>
      </c>
      <c r="C57" s="3" t="s">
        <v>101</v>
      </c>
      <c r="D57" s="3" t="s">
        <v>102</v>
      </c>
      <c r="E57" s="3" t="s">
        <v>97</v>
      </c>
      <c r="F57" s="4">
        <v>79113.600000000006</v>
      </c>
      <c r="G57" s="4">
        <v>64873.152000000002</v>
      </c>
      <c r="H57" s="4">
        <f t="shared" si="1"/>
        <v>14240.448000000004</v>
      </c>
      <c r="I57" s="15">
        <v>0.27600000000000002</v>
      </c>
      <c r="J57" s="24">
        <v>0</v>
      </c>
    </row>
    <row r="58" spans="2:10" ht="18" customHeight="1">
      <c r="B58" s="3" t="s">
        <v>98</v>
      </c>
      <c r="C58" s="3" t="s">
        <v>101</v>
      </c>
      <c r="D58" s="3" t="s">
        <v>102</v>
      </c>
      <c r="E58" s="3" t="s">
        <v>97</v>
      </c>
      <c r="F58" s="4">
        <v>79113.600000000006</v>
      </c>
      <c r="G58" s="4">
        <v>64873.152000000002</v>
      </c>
      <c r="H58" s="4">
        <f t="shared" si="1"/>
        <v>14240.448000000004</v>
      </c>
      <c r="I58" s="15">
        <v>0.54400000000000004</v>
      </c>
      <c r="J58" s="24">
        <v>6</v>
      </c>
    </row>
    <row r="59" spans="2:10" ht="18" customHeight="1">
      <c r="B59" s="3" t="s">
        <v>98</v>
      </c>
      <c r="C59" s="3" t="s">
        <v>101</v>
      </c>
      <c r="D59" s="3" t="s">
        <v>102</v>
      </c>
      <c r="E59" s="3" t="s">
        <v>97</v>
      </c>
      <c r="F59" s="4">
        <v>57888</v>
      </c>
      <c r="G59" s="4">
        <v>55572.480000000003</v>
      </c>
      <c r="H59" s="4">
        <f t="shared" si="1"/>
        <v>2315.5199999999968</v>
      </c>
      <c r="I59" s="15">
        <v>0.315</v>
      </c>
      <c r="J59" s="24">
        <v>5</v>
      </c>
    </row>
    <row r="60" spans="2:10" ht="18" customHeight="1">
      <c r="B60" s="3" t="s">
        <v>98</v>
      </c>
      <c r="C60" s="3" t="s">
        <v>101</v>
      </c>
      <c r="D60" s="3" t="s">
        <v>102</v>
      </c>
      <c r="E60" s="3" t="s">
        <v>97</v>
      </c>
      <c r="F60" s="4">
        <v>57888</v>
      </c>
      <c r="G60" s="4">
        <v>55572.480000000003</v>
      </c>
      <c r="H60" s="4">
        <f t="shared" si="1"/>
        <v>2315.5199999999968</v>
      </c>
      <c r="I60" s="15">
        <v>0.187</v>
      </c>
      <c r="J60" s="24">
        <v>3</v>
      </c>
    </row>
    <row r="61" spans="2:10" ht="18" customHeight="1">
      <c r="B61" s="3" t="s">
        <v>98</v>
      </c>
      <c r="C61" s="3" t="s">
        <v>92</v>
      </c>
      <c r="D61" s="3" t="s">
        <v>96</v>
      </c>
      <c r="E61" s="3" t="s">
        <v>99</v>
      </c>
      <c r="F61" s="4">
        <v>52800</v>
      </c>
      <c r="G61" s="4">
        <v>59664</v>
      </c>
      <c r="H61" s="4">
        <f t="shared" si="1"/>
        <v>-6864</v>
      </c>
      <c r="I61" s="15">
        <v>0.255</v>
      </c>
      <c r="J61" s="24">
        <v>8</v>
      </c>
    </row>
    <row r="62" spans="2:10" ht="18" customHeight="1">
      <c r="B62" s="3" t="s">
        <v>98</v>
      </c>
      <c r="C62" s="3" t="s">
        <v>92</v>
      </c>
      <c r="D62" s="3" t="s">
        <v>96</v>
      </c>
      <c r="E62" s="3" t="s">
        <v>99</v>
      </c>
      <c r="F62" s="4">
        <v>52140</v>
      </c>
      <c r="G62" s="4">
        <v>41190.6</v>
      </c>
      <c r="H62" s="4">
        <f t="shared" si="1"/>
        <v>10949.400000000001</v>
      </c>
      <c r="I62" s="15">
        <v>0.35599999999999998</v>
      </c>
      <c r="J62" s="24">
        <v>5</v>
      </c>
    </row>
    <row r="63" spans="2:10" ht="18" customHeight="1">
      <c r="B63" s="3" t="s">
        <v>98</v>
      </c>
      <c r="C63" s="3" t="s">
        <v>92</v>
      </c>
      <c r="D63" s="3" t="s">
        <v>96</v>
      </c>
      <c r="E63" s="3" t="s">
        <v>99</v>
      </c>
      <c r="F63" s="4">
        <v>52140</v>
      </c>
      <c r="G63" s="4">
        <v>41190.6</v>
      </c>
      <c r="H63" s="4">
        <f t="shared" si="1"/>
        <v>10949.400000000001</v>
      </c>
      <c r="I63" s="15">
        <v>0.27600000000000002</v>
      </c>
      <c r="J63" s="24">
        <v>6</v>
      </c>
    </row>
    <row r="64" spans="2:10" ht="18" customHeight="1">
      <c r="B64" s="3" t="s">
        <v>98</v>
      </c>
      <c r="C64" s="3" t="s">
        <v>92</v>
      </c>
      <c r="D64" s="3" t="s">
        <v>96</v>
      </c>
      <c r="E64" s="3" t="s">
        <v>97</v>
      </c>
      <c r="F64" s="4">
        <v>77184</v>
      </c>
      <c r="G64" s="4">
        <v>68693.759999999995</v>
      </c>
      <c r="H64" s="4">
        <f t="shared" si="1"/>
        <v>8490.2400000000052</v>
      </c>
      <c r="I64" s="15">
        <v>0.255</v>
      </c>
      <c r="J64" s="24">
        <v>5</v>
      </c>
    </row>
    <row r="65" spans="2:10" ht="18" customHeight="1">
      <c r="B65" s="3" t="s">
        <v>98</v>
      </c>
      <c r="C65" s="3" t="s">
        <v>92</v>
      </c>
      <c r="D65" s="3" t="s">
        <v>96</v>
      </c>
      <c r="E65" s="3" t="s">
        <v>97</v>
      </c>
      <c r="F65" s="4">
        <v>77184</v>
      </c>
      <c r="G65" s="4">
        <v>87217.919999999998</v>
      </c>
      <c r="H65" s="4">
        <f t="shared" si="1"/>
        <v>-10033.919999999998</v>
      </c>
      <c r="I65" s="15">
        <v>0.56399999999999995</v>
      </c>
      <c r="J65" s="24">
        <v>5</v>
      </c>
    </row>
    <row r="66" spans="2:10" ht="18" customHeight="1">
      <c r="B66" s="3" t="s">
        <v>98</v>
      </c>
      <c r="C66" s="3" t="s">
        <v>92</v>
      </c>
      <c r="D66" s="3" t="s">
        <v>96</v>
      </c>
      <c r="E66" s="3" t="s">
        <v>97</v>
      </c>
      <c r="F66" s="4">
        <v>76219.199999999997</v>
      </c>
      <c r="G66" s="4">
        <v>60213.167999999998</v>
      </c>
      <c r="H66" s="4">
        <f t="shared" si="1"/>
        <v>16006.031999999999</v>
      </c>
      <c r="I66" s="15">
        <v>0.54400000000000004</v>
      </c>
      <c r="J66" s="24">
        <v>1</v>
      </c>
    </row>
    <row r="67" spans="2:10" ht="18" customHeight="1">
      <c r="B67" s="3" t="s">
        <v>98</v>
      </c>
      <c r="C67" s="3" t="s">
        <v>92</v>
      </c>
      <c r="D67" s="3" t="s">
        <v>96</v>
      </c>
      <c r="E67" s="3" t="s">
        <v>97</v>
      </c>
      <c r="F67" s="4">
        <v>75254.399999999994</v>
      </c>
      <c r="G67" s="4">
        <v>58698.432000000001</v>
      </c>
      <c r="H67" s="4">
        <f t="shared" si="1"/>
        <v>16555.967999999993</v>
      </c>
      <c r="I67" s="15">
        <v>0.255</v>
      </c>
      <c r="J67" s="24">
        <v>9</v>
      </c>
    </row>
    <row r="68" spans="2:10" ht="18" customHeight="1">
      <c r="B68" s="3" t="s">
        <v>98</v>
      </c>
      <c r="C68" s="3" t="s">
        <v>101</v>
      </c>
      <c r="D68" s="3" t="s">
        <v>103</v>
      </c>
      <c r="E68" s="3" t="s">
        <v>99</v>
      </c>
      <c r="F68" s="4">
        <v>52800</v>
      </c>
      <c r="G68" s="4">
        <v>46992</v>
      </c>
      <c r="H68" s="4">
        <f t="shared" si="1"/>
        <v>5808</v>
      </c>
      <c r="I68" s="15">
        <v>0.187</v>
      </c>
      <c r="J68" s="24">
        <v>9</v>
      </c>
    </row>
    <row r="69" spans="2:10" ht="18" customHeight="1">
      <c r="B69" s="3" t="s">
        <v>98</v>
      </c>
      <c r="C69" s="3" t="s">
        <v>101</v>
      </c>
      <c r="D69" s="3" t="s">
        <v>103</v>
      </c>
      <c r="E69" s="3" t="s">
        <v>97</v>
      </c>
      <c r="F69" s="4">
        <v>76219.199999999997</v>
      </c>
      <c r="G69" s="4">
        <v>60213.167999999998</v>
      </c>
      <c r="H69" s="4">
        <f t="shared" si="1"/>
        <v>16006.031999999999</v>
      </c>
      <c r="I69" s="15">
        <v>0.26500000000000001</v>
      </c>
      <c r="J69" s="24">
        <v>7</v>
      </c>
    </row>
    <row r="70" spans="2:10" ht="18" customHeight="1">
      <c r="B70" s="3" t="s">
        <v>98</v>
      </c>
      <c r="C70" s="3" t="s">
        <v>101</v>
      </c>
      <c r="D70" s="3" t="s">
        <v>103</v>
      </c>
      <c r="E70" s="3" t="s">
        <v>97</v>
      </c>
      <c r="F70" s="4">
        <v>75254.399999999994</v>
      </c>
      <c r="G70" s="4">
        <v>58698.432000000001</v>
      </c>
      <c r="H70" s="4">
        <f t="shared" si="1"/>
        <v>16555.967999999993</v>
      </c>
      <c r="I70" s="15">
        <v>0.35599999999999998</v>
      </c>
      <c r="J70" s="24">
        <v>5</v>
      </c>
    </row>
    <row r="71" spans="2:10" ht="18" customHeight="1">
      <c r="B71" s="3" t="s">
        <v>98</v>
      </c>
      <c r="C71" s="3" t="s">
        <v>101</v>
      </c>
      <c r="D71" s="3" t="s">
        <v>103</v>
      </c>
      <c r="E71" s="3" t="s">
        <v>100</v>
      </c>
      <c r="F71" s="4">
        <v>296700</v>
      </c>
      <c r="G71" s="4">
        <v>216591</v>
      </c>
      <c r="H71" s="4">
        <f t="shared" si="1"/>
        <v>80109</v>
      </c>
      <c r="I71" s="15">
        <v>0.23300000000000001</v>
      </c>
      <c r="J71" s="24">
        <v>1</v>
      </c>
    </row>
    <row r="72" spans="2:10" ht="18" customHeight="1">
      <c r="B72" s="3" t="s">
        <v>98</v>
      </c>
      <c r="C72" s="3" t="s">
        <v>92</v>
      </c>
      <c r="D72" s="3" t="s">
        <v>93</v>
      </c>
      <c r="E72" s="3" t="s">
        <v>99</v>
      </c>
      <c r="F72" s="4">
        <v>54120</v>
      </c>
      <c r="G72" s="4">
        <v>44378.400000000001</v>
      </c>
      <c r="H72" s="4">
        <f t="shared" si="1"/>
        <v>9741.5999999999985</v>
      </c>
      <c r="I72" s="15">
        <v>0.315</v>
      </c>
      <c r="J72" s="24">
        <v>8</v>
      </c>
    </row>
    <row r="73" spans="2:10" ht="18" customHeight="1">
      <c r="B73" s="3" t="s">
        <v>98</v>
      </c>
      <c r="C73" s="3" t="s">
        <v>92</v>
      </c>
      <c r="D73" s="3" t="s">
        <v>93</v>
      </c>
      <c r="E73" s="3" t="s">
        <v>99</v>
      </c>
      <c r="F73" s="4">
        <v>54120</v>
      </c>
      <c r="G73" s="4">
        <v>44378.400000000001</v>
      </c>
      <c r="H73" s="4">
        <f>F73-G73</f>
        <v>9741.5999999999985</v>
      </c>
      <c r="I73" s="15">
        <v>0.56399999999999995</v>
      </c>
      <c r="J73" s="24">
        <v>3</v>
      </c>
    </row>
    <row r="74" spans="2:10" ht="18" customHeight="1">
      <c r="B74" s="3" t="s">
        <v>98</v>
      </c>
      <c r="C74" s="3" t="s">
        <v>92</v>
      </c>
      <c r="D74" s="3" t="s">
        <v>93</v>
      </c>
      <c r="E74" s="3" t="s">
        <v>99</v>
      </c>
      <c r="F74" s="4">
        <v>51480</v>
      </c>
      <c r="G74" s="4">
        <v>40154.400000000001</v>
      </c>
      <c r="H74" s="4">
        <f>F74-G74</f>
        <v>11325.599999999999</v>
      </c>
      <c r="I74" s="15">
        <v>0.255</v>
      </c>
      <c r="J74" s="24">
        <v>2</v>
      </c>
    </row>
    <row r="75" spans="2:10" ht="18" customHeight="1">
      <c r="B75" s="3" t="s">
        <v>98</v>
      </c>
      <c r="C75" s="3" t="s">
        <v>92</v>
      </c>
      <c r="D75" s="3" t="s">
        <v>93</v>
      </c>
      <c r="E75" s="3" t="s">
        <v>99</v>
      </c>
      <c r="F75" s="4">
        <v>39600</v>
      </c>
      <c r="G75" s="4">
        <v>38016</v>
      </c>
      <c r="H75" s="4">
        <f>F75-G75</f>
        <v>1584</v>
      </c>
      <c r="I75" s="15">
        <v>0.54400000000000004</v>
      </c>
      <c r="J75" s="24">
        <v>8</v>
      </c>
    </row>
    <row r="76" spans="2:10" ht="18" customHeight="1">
      <c r="B76" s="3" t="s">
        <v>98</v>
      </c>
      <c r="C76" s="3" t="s">
        <v>92</v>
      </c>
      <c r="D76" s="3" t="s">
        <v>93</v>
      </c>
      <c r="E76" s="3" t="s">
        <v>97</v>
      </c>
      <c r="F76" s="4">
        <v>79113.600000000006</v>
      </c>
      <c r="G76" s="4">
        <v>64873.152000000002</v>
      </c>
      <c r="H76" s="4">
        <f>F76-G76</f>
        <v>14240.448000000004</v>
      </c>
      <c r="I76" s="15">
        <v>0.255</v>
      </c>
      <c r="J76" s="24">
        <v>9</v>
      </c>
    </row>
    <row r="77" spans="2:10" s="31" customFormat="1" ht="18" customHeight="1">
      <c r="B77" s="25"/>
      <c r="C77" s="25"/>
      <c r="D77" s="25"/>
      <c r="E77" s="25"/>
      <c r="F77" s="33"/>
      <c r="G77" s="33"/>
      <c r="H77" s="33"/>
      <c r="I77" s="34"/>
      <c r="J77" s="26"/>
    </row>
    <row r="78" spans="2:10" ht="12.75">
      <c r="B78"/>
    </row>
    <row r="79" spans="2:10" ht="12.75">
      <c r="B79"/>
    </row>
    <row r="80" spans="2:10" ht="12.75">
      <c r="B80"/>
    </row>
    <row r="81" spans="2:2" ht="12.75">
      <c r="B81"/>
    </row>
    <row r="82" spans="2:2" ht="12.75">
      <c r="B82"/>
    </row>
    <row r="83" spans="2:2" ht="12.75">
      <c r="B83"/>
    </row>
    <row r="84" spans="2:2" ht="12.75">
      <c r="B84"/>
    </row>
    <row r="85" spans="2:2" ht="12.75">
      <c r="B85"/>
    </row>
    <row r="86" spans="2:2" ht="12.75">
      <c r="B86"/>
    </row>
    <row r="87" spans="2:2" ht="12.75">
      <c r="B87"/>
    </row>
    <row r="88" spans="2:2" ht="12.75">
      <c r="B88"/>
    </row>
    <row r="89" spans="2:2" ht="12.75">
      <c r="B89"/>
    </row>
    <row r="90" spans="2:2" ht="12.75">
      <c r="B90"/>
    </row>
    <row r="91" spans="2:2" ht="12.75">
      <c r="B91"/>
    </row>
    <row r="92" spans="2:2" ht="12.75">
      <c r="B92"/>
    </row>
    <row r="93" spans="2:2" ht="12.75">
      <c r="B93"/>
    </row>
    <row r="94" spans="2:2" ht="12.75">
      <c r="B94"/>
    </row>
    <row r="95" spans="2:2" ht="12.75">
      <c r="B95"/>
    </row>
    <row r="96" spans="2:2" ht="12.75">
      <c r="B96"/>
    </row>
    <row r="97" spans="2:2" ht="12.75">
      <c r="B97"/>
    </row>
    <row r="98" spans="2:2" ht="12.75">
      <c r="B98"/>
    </row>
    <row r="99" spans="2:2" ht="12.75">
      <c r="B99"/>
    </row>
    <row r="100" spans="2:2" ht="12.75">
      <c r="B100"/>
    </row>
    <row r="101" spans="2:2" ht="12.75">
      <c r="B101"/>
    </row>
    <row r="102" spans="2:2" ht="12.75">
      <c r="B102"/>
    </row>
    <row r="103" spans="2:2" ht="12.75">
      <c r="B103"/>
    </row>
    <row r="104" spans="2:2" ht="12.75">
      <c r="B104"/>
    </row>
    <row r="105" spans="2:2" ht="12.75">
      <c r="B105"/>
    </row>
    <row r="106" spans="2:2" ht="12.75">
      <c r="B106"/>
    </row>
    <row r="107" spans="2:2" ht="12.75">
      <c r="B107"/>
    </row>
    <row r="108" spans="2:2" ht="12.75">
      <c r="B108"/>
    </row>
    <row r="109" spans="2:2" ht="12.75">
      <c r="B109"/>
    </row>
    <row r="110" spans="2:2" ht="12.75">
      <c r="B110"/>
    </row>
    <row r="111" spans="2:2" ht="12.75">
      <c r="B111"/>
    </row>
    <row r="112" spans="2:2" ht="12.75">
      <c r="B112"/>
    </row>
    <row r="113" spans="2:2" ht="12.75">
      <c r="B113"/>
    </row>
    <row r="114" spans="2:2" ht="12.75">
      <c r="B114"/>
    </row>
    <row r="115" spans="2:2" ht="12.75">
      <c r="B115"/>
    </row>
    <row r="116" spans="2:2" ht="12.75">
      <c r="B116"/>
    </row>
    <row r="117" spans="2:2" ht="12.75">
      <c r="B117"/>
    </row>
    <row r="118" spans="2:2" ht="12.75">
      <c r="B118"/>
    </row>
    <row r="119" spans="2:2" ht="12.75">
      <c r="B119"/>
    </row>
    <row r="120" spans="2:2" ht="12.75">
      <c r="B120"/>
    </row>
    <row r="121" spans="2:2" ht="12.75">
      <c r="B121"/>
    </row>
    <row r="122" spans="2:2" ht="12.75">
      <c r="B122"/>
    </row>
    <row r="123" spans="2:2" ht="12.75">
      <c r="B123"/>
    </row>
    <row r="124" spans="2:2" ht="12.75">
      <c r="B124"/>
    </row>
    <row r="125" spans="2:2" ht="12.75">
      <c r="B125"/>
    </row>
    <row r="126" spans="2:2" ht="12.75">
      <c r="B126"/>
    </row>
    <row r="127" spans="2:2" ht="12.75">
      <c r="B127"/>
    </row>
    <row r="128" spans="2:2" ht="12.75">
      <c r="B128"/>
    </row>
    <row r="129" spans="2:2" ht="12.75">
      <c r="B129"/>
    </row>
    <row r="130" spans="2:2" ht="12.75">
      <c r="B130"/>
    </row>
    <row r="131" spans="2:2" ht="12.75">
      <c r="B131"/>
    </row>
    <row r="132" spans="2:2" ht="12.75">
      <c r="B132"/>
    </row>
    <row r="133" spans="2:2" ht="12.75">
      <c r="B133"/>
    </row>
    <row r="134" spans="2:2" ht="12.75">
      <c r="B134"/>
    </row>
    <row r="135" spans="2:2" ht="12.75">
      <c r="B135"/>
    </row>
    <row r="136" spans="2:2" ht="12.75">
      <c r="B136"/>
    </row>
    <row r="137" spans="2:2" ht="12.75">
      <c r="B137"/>
    </row>
    <row r="138" spans="2:2" ht="12.75">
      <c r="B138"/>
    </row>
    <row r="139" spans="2:2" ht="12.75">
      <c r="B139"/>
    </row>
    <row r="140" spans="2:2" ht="12.75">
      <c r="B140"/>
    </row>
    <row r="141" spans="2:2" ht="12.75">
      <c r="B141"/>
    </row>
    <row r="142" spans="2:2" ht="12.75">
      <c r="B142"/>
    </row>
    <row r="143" spans="2:2" ht="12.75">
      <c r="B143"/>
    </row>
    <row r="144" spans="2:2" ht="12.75">
      <c r="B144"/>
    </row>
    <row r="145" spans="2:2" ht="12.75">
      <c r="B145"/>
    </row>
    <row r="146" spans="2:2" ht="12.75">
      <c r="B146"/>
    </row>
    <row r="147" spans="2:2" ht="12.75">
      <c r="B147"/>
    </row>
    <row r="148" spans="2:2" ht="12.75">
      <c r="B148"/>
    </row>
    <row r="149" spans="2:2" ht="12.75">
      <c r="B149"/>
    </row>
    <row r="150" spans="2:2" ht="12.75">
      <c r="B150"/>
    </row>
    <row r="151" spans="2:2" ht="12.75">
      <c r="B151"/>
    </row>
    <row r="152" spans="2:2" ht="12.75">
      <c r="B152"/>
    </row>
    <row r="153" spans="2:2" ht="12.75">
      <c r="B153"/>
    </row>
    <row r="154" spans="2:2" ht="12.75">
      <c r="B154"/>
    </row>
    <row r="155" spans="2:2" ht="12.75">
      <c r="B155"/>
    </row>
    <row r="156" spans="2:2" ht="12.75">
      <c r="B156"/>
    </row>
    <row r="157" spans="2:2" ht="12.75">
      <c r="B157"/>
    </row>
    <row r="158" spans="2:2" ht="12.75">
      <c r="B158"/>
    </row>
    <row r="159" spans="2:2" ht="12.75">
      <c r="B159"/>
    </row>
    <row r="160" spans="2:2" ht="12.75">
      <c r="B160"/>
    </row>
    <row r="161" spans="2:2" ht="12.75">
      <c r="B161"/>
    </row>
    <row r="162" spans="2:2" ht="12.75">
      <c r="B162"/>
    </row>
    <row r="163" spans="2:2" ht="12.75">
      <c r="B163"/>
    </row>
    <row r="164" spans="2:2" ht="12.75">
      <c r="B164"/>
    </row>
    <row r="165" spans="2:2" ht="12.75">
      <c r="B165"/>
    </row>
    <row r="166" spans="2:2" ht="12.75">
      <c r="B166"/>
    </row>
    <row r="167" spans="2:2" ht="12.75">
      <c r="B167"/>
    </row>
    <row r="168" spans="2:2" ht="12.75">
      <c r="B168"/>
    </row>
    <row r="169" spans="2:2" ht="12.75">
      <c r="B169"/>
    </row>
    <row r="170" spans="2:2" ht="12.75">
      <c r="B170"/>
    </row>
    <row r="171" spans="2:2" ht="12.75">
      <c r="B171"/>
    </row>
    <row r="172" spans="2:2" ht="12.75">
      <c r="B172"/>
    </row>
    <row r="173" spans="2:2" ht="12.75">
      <c r="B173"/>
    </row>
    <row r="174" spans="2:2" ht="12.75">
      <c r="B174"/>
    </row>
    <row r="175" spans="2:2" ht="12.75">
      <c r="B175"/>
    </row>
    <row r="176" spans="2:2" ht="12.75">
      <c r="B176"/>
    </row>
    <row r="177" spans="2:2" ht="12.75">
      <c r="B177"/>
    </row>
    <row r="178" spans="2:2" ht="12.75">
      <c r="B178"/>
    </row>
    <row r="179" spans="2:2" ht="12.75">
      <c r="B179"/>
    </row>
    <row r="180" spans="2:2" ht="12.75">
      <c r="B180"/>
    </row>
    <row r="181" spans="2:2" ht="12.75">
      <c r="B181"/>
    </row>
    <row r="182" spans="2:2" ht="12.75">
      <c r="B182"/>
    </row>
    <row r="183" spans="2:2" ht="12.75">
      <c r="B183"/>
    </row>
    <row r="184" spans="2:2" ht="12.75">
      <c r="B184"/>
    </row>
    <row r="185" spans="2:2" ht="12.75">
      <c r="B185"/>
    </row>
    <row r="186" spans="2:2" ht="12.75">
      <c r="B186"/>
    </row>
    <row r="187" spans="2:2" ht="12.75">
      <c r="B187"/>
    </row>
    <row r="188" spans="2:2" ht="12.75">
      <c r="B188"/>
    </row>
    <row r="189" spans="2:2" ht="12.75">
      <c r="B189"/>
    </row>
    <row r="190" spans="2:2" ht="12.75">
      <c r="B190"/>
    </row>
    <row r="191" spans="2:2" ht="12.75">
      <c r="B191"/>
    </row>
    <row r="192" spans="2:2" ht="12.75">
      <c r="B192"/>
    </row>
    <row r="193" spans="2:2" ht="12.75">
      <c r="B193"/>
    </row>
    <row r="194" spans="2:2" ht="12.75">
      <c r="B194"/>
    </row>
    <row r="195" spans="2:2" ht="12.75">
      <c r="B195"/>
    </row>
    <row r="196" spans="2:2" ht="12.75">
      <c r="B196"/>
    </row>
    <row r="197" spans="2:2" ht="12.75">
      <c r="B197"/>
    </row>
    <row r="198" spans="2:2" ht="12.75">
      <c r="B198"/>
    </row>
    <row r="199" spans="2:2" ht="12.75">
      <c r="B199"/>
    </row>
    <row r="200" spans="2:2" ht="12.75">
      <c r="B200"/>
    </row>
    <row r="201" spans="2:2" ht="12.75">
      <c r="B201"/>
    </row>
    <row r="202" spans="2:2" ht="12.75">
      <c r="B202"/>
    </row>
    <row r="203" spans="2:2" ht="12.75">
      <c r="B203"/>
    </row>
  </sheetData>
  <phoneticPr fontId="0" type="noConversion"/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35"/>
  <dimension ref="A1:I81"/>
  <sheetViews>
    <sheetView showGridLines="0" workbookViewId="0"/>
  </sheetViews>
  <sheetFormatPr defaultRowHeight="26.25"/>
  <cols>
    <col min="1" max="1" width="3.42578125" customWidth="1"/>
    <col min="2" max="2" width="11.7109375" style="20" customWidth="1"/>
    <col min="3" max="3" width="21.42578125" customWidth="1"/>
    <col min="4" max="4" width="15.85546875" customWidth="1"/>
    <col min="5" max="5" width="27.140625" customWidth="1"/>
    <col min="6" max="6" width="21.85546875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35" t="s">
        <v>1</v>
      </c>
      <c r="I1" s="20"/>
    </row>
    <row r="2" spans="1:9" ht="30">
      <c r="A2" s="35" t="s">
        <v>35</v>
      </c>
      <c r="E2" s="20" t="s">
        <v>28</v>
      </c>
      <c r="F2" s="45">
        <v>5.5E-2</v>
      </c>
      <c r="I2" s="20"/>
    </row>
    <row r="3" spans="1:9">
      <c r="B3"/>
      <c r="E3" s="20" t="s">
        <v>29</v>
      </c>
      <c r="F3" s="38">
        <v>30</v>
      </c>
      <c r="G3" s="20" t="s">
        <v>31</v>
      </c>
    </row>
    <row r="4" spans="1:9">
      <c r="B4"/>
      <c r="E4" s="20" t="s">
        <v>34</v>
      </c>
      <c r="F4" s="46">
        <v>400000</v>
      </c>
      <c r="G4" s="20" t="s">
        <v>32</v>
      </c>
    </row>
    <row r="5" spans="1:9">
      <c r="B5"/>
      <c r="E5" s="20"/>
    </row>
    <row r="6" spans="1:9">
      <c r="B6"/>
      <c r="C6" s="21" t="s">
        <v>36</v>
      </c>
      <c r="E6" s="42">
        <f>PMT(F2/12,F3*12,F4)*-1</f>
        <v>2271.1560053880094</v>
      </c>
    </row>
    <row r="7" spans="1:9">
      <c r="B7"/>
      <c r="E7" s="20"/>
    </row>
    <row r="8" spans="1:9">
      <c r="B8"/>
      <c r="E8" s="20"/>
    </row>
    <row r="9" spans="1:9">
      <c r="B9"/>
      <c r="E9" s="20"/>
    </row>
    <row r="10" spans="1:9">
      <c r="B10"/>
      <c r="E10" s="20"/>
    </row>
    <row r="11" spans="1:9">
      <c r="B11"/>
      <c r="E11" s="20"/>
    </row>
    <row r="12" spans="1:9">
      <c r="B12"/>
      <c r="E12" s="20"/>
    </row>
    <row r="13" spans="1:9">
      <c r="B13"/>
      <c r="E13" s="20"/>
    </row>
    <row r="14" spans="1:9">
      <c r="B14"/>
      <c r="E14" s="20"/>
    </row>
    <row r="15" spans="1:9">
      <c r="B15"/>
      <c r="E15" s="20"/>
    </row>
    <row r="16" spans="1:9">
      <c r="B16"/>
      <c r="E16" s="20"/>
    </row>
    <row r="17" spans="2:5">
      <c r="B17"/>
      <c r="E17" s="20"/>
    </row>
    <row r="18" spans="2:5">
      <c r="B18"/>
      <c r="E18" s="20"/>
    </row>
    <row r="19" spans="2:5">
      <c r="B19"/>
      <c r="E19" s="20"/>
    </row>
    <row r="20" spans="2:5">
      <c r="B20"/>
      <c r="E20" s="20"/>
    </row>
    <row r="21" spans="2:5" ht="12.75">
      <c r="B21"/>
    </row>
    <row r="22" spans="2:5" ht="12.75">
      <c r="B22"/>
    </row>
    <row r="23" spans="2:5" ht="12.75">
      <c r="B23"/>
    </row>
    <row r="24" spans="2:5" ht="12.75">
      <c r="B24"/>
    </row>
    <row r="25" spans="2:5" ht="12.75">
      <c r="B25"/>
    </row>
    <row r="26" spans="2:5" ht="12.75">
      <c r="B26"/>
    </row>
    <row r="27" spans="2:5" ht="12.75">
      <c r="B27"/>
    </row>
    <row r="28" spans="2:5" ht="12.75">
      <c r="B28"/>
    </row>
    <row r="29" spans="2:5" ht="12.75">
      <c r="B29"/>
    </row>
    <row r="30" spans="2:5" ht="12.75">
      <c r="B30"/>
    </row>
    <row r="31" spans="2:5" ht="12.75">
      <c r="B31"/>
    </row>
    <row r="32" spans="2:5" ht="12.75">
      <c r="B32"/>
    </row>
    <row r="33" spans="2:2" ht="12.75">
      <c r="B33"/>
    </row>
    <row r="34" spans="2:2" ht="12.75">
      <c r="B34"/>
    </row>
    <row r="35" spans="2:2" ht="12.75">
      <c r="B35"/>
    </row>
    <row r="36" spans="2:2" ht="12.75">
      <c r="B36"/>
    </row>
    <row r="37" spans="2:2" ht="12.75">
      <c r="B37"/>
    </row>
    <row r="38" spans="2:2" ht="12.75">
      <c r="B38"/>
    </row>
    <row r="39" spans="2:2" ht="12.75">
      <c r="B39"/>
    </row>
    <row r="40" spans="2:2" ht="12.75">
      <c r="B40"/>
    </row>
    <row r="41" spans="2:2" ht="12.75">
      <c r="B41"/>
    </row>
    <row r="42" spans="2:2" ht="12.75">
      <c r="B42"/>
    </row>
    <row r="43" spans="2:2" ht="12.75">
      <c r="B43"/>
    </row>
    <row r="44" spans="2:2" ht="12.75">
      <c r="B44"/>
    </row>
    <row r="45" spans="2:2" ht="12.75">
      <c r="B45"/>
    </row>
    <row r="46" spans="2:2" ht="12.75">
      <c r="B46"/>
    </row>
    <row r="47" spans="2:2" ht="12.75">
      <c r="B47"/>
    </row>
    <row r="48" spans="2:2" ht="12.75">
      <c r="B48"/>
    </row>
    <row r="49" spans="2:2" ht="12.75">
      <c r="B49"/>
    </row>
    <row r="50" spans="2:2" ht="12.75">
      <c r="B50"/>
    </row>
    <row r="51" spans="2:2" ht="12.75">
      <c r="B51"/>
    </row>
    <row r="52" spans="2:2" ht="12.75">
      <c r="B52"/>
    </row>
    <row r="53" spans="2:2" ht="12.75">
      <c r="B53"/>
    </row>
    <row r="54" spans="2:2" ht="12.75">
      <c r="B54"/>
    </row>
    <row r="55" spans="2:2" ht="12.75">
      <c r="B55"/>
    </row>
    <row r="56" spans="2:2" ht="12.75">
      <c r="B56"/>
    </row>
    <row r="57" spans="2:2" ht="12.75">
      <c r="B57"/>
    </row>
    <row r="58" spans="2:2" ht="12.75">
      <c r="B58"/>
    </row>
    <row r="59" spans="2:2" ht="12.75">
      <c r="B59"/>
    </row>
    <row r="60" spans="2:2" ht="12.75">
      <c r="B60"/>
    </row>
    <row r="61" spans="2:2" ht="12.75">
      <c r="B61"/>
    </row>
    <row r="62" spans="2:2" ht="12.75">
      <c r="B62"/>
    </row>
    <row r="63" spans="2:2" ht="12.75">
      <c r="B63"/>
    </row>
    <row r="64" spans="2:2" ht="12.75">
      <c r="B64"/>
    </row>
    <row r="65" spans="2:2" ht="12.75">
      <c r="B65"/>
    </row>
    <row r="66" spans="2:2" ht="12.75">
      <c r="B66"/>
    </row>
    <row r="67" spans="2:2" ht="12.75">
      <c r="B67"/>
    </row>
    <row r="68" spans="2:2" ht="12.75">
      <c r="B68"/>
    </row>
    <row r="69" spans="2:2" ht="12.75">
      <c r="B69"/>
    </row>
    <row r="70" spans="2:2" ht="12.75">
      <c r="B70"/>
    </row>
    <row r="71" spans="2:2" ht="12.75">
      <c r="B71"/>
    </row>
    <row r="72" spans="2:2" ht="12.75">
      <c r="B72"/>
    </row>
    <row r="73" spans="2:2" ht="12.75">
      <c r="B73"/>
    </row>
    <row r="74" spans="2:2" ht="12.75">
      <c r="B74"/>
    </row>
    <row r="75" spans="2:2" ht="12.75">
      <c r="B75"/>
    </row>
    <row r="76" spans="2:2" ht="12.75">
      <c r="B76"/>
    </row>
    <row r="77" spans="2:2" ht="12.75">
      <c r="B77"/>
    </row>
    <row r="78" spans="2:2" ht="12.75">
      <c r="B78"/>
    </row>
    <row r="79" spans="2:2" ht="12.75">
      <c r="B79"/>
    </row>
    <row r="80" spans="2:2" ht="12.75">
      <c r="B80"/>
    </row>
    <row r="81" spans="2:2" ht="12.75">
      <c r="B81"/>
    </row>
  </sheetData>
  <phoneticPr fontId="0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36"/>
  <dimension ref="A1:I81"/>
  <sheetViews>
    <sheetView showGridLines="0" workbookViewId="0"/>
  </sheetViews>
  <sheetFormatPr defaultRowHeight="26.25"/>
  <cols>
    <col min="1" max="1" width="3.42578125" customWidth="1"/>
    <col min="2" max="2" width="18.28515625" style="20" customWidth="1"/>
    <col min="3" max="4" width="15.85546875" customWidth="1"/>
    <col min="5" max="5" width="27.140625" customWidth="1"/>
    <col min="6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35" t="s">
        <v>1</v>
      </c>
      <c r="I1" s="20"/>
    </row>
    <row r="2" spans="1:9" ht="30">
      <c r="A2" s="35" t="s">
        <v>39</v>
      </c>
      <c r="E2" s="20" t="s">
        <v>28</v>
      </c>
      <c r="F2" s="45">
        <v>5.5E-2</v>
      </c>
      <c r="I2" s="20"/>
    </row>
    <row r="3" spans="1:9">
      <c r="B3"/>
      <c r="E3" s="20" t="s">
        <v>29</v>
      </c>
      <c r="F3" s="38">
        <v>12</v>
      </c>
      <c r="G3" s="20" t="s">
        <v>31</v>
      </c>
    </row>
    <row r="4" spans="1:9">
      <c r="B4"/>
      <c r="E4" s="20" t="s">
        <v>30</v>
      </c>
      <c r="F4" s="38">
        <v>125</v>
      </c>
      <c r="G4" s="20" t="s">
        <v>32</v>
      </c>
    </row>
    <row r="5" spans="1:9">
      <c r="B5"/>
      <c r="E5" s="20"/>
    </row>
    <row r="6" spans="1:9">
      <c r="B6"/>
      <c r="C6" s="21" t="s">
        <v>40</v>
      </c>
      <c r="E6" s="42">
        <f>PV(F2/12,F3*12,F4)*-1</f>
        <v>13155.510557376381</v>
      </c>
    </row>
    <row r="7" spans="1:9">
      <c r="B7"/>
      <c r="E7" s="20"/>
    </row>
    <row r="8" spans="1:9">
      <c r="B8"/>
      <c r="E8" s="20"/>
    </row>
    <row r="9" spans="1:9">
      <c r="B9"/>
      <c r="E9" s="20"/>
    </row>
    <row r="10" spans="1:9">
      <c r="B10"/>
      <c r="E10" s="20"/>
    </row>
    <row r="11" spans="1:9">
      <c r="B11"/>
      <c r="E11" s="20"/>
    </row>
    <row r="12" spans="1:9">
      <c r="B12"/>
      <c r="E12" s="20"/>
    </row>
    <row r="13" spans="1:9">
      <c r="B13"/>
      <c r="E13" s="20"/>
    </row>
    <row r="14" spans="1:9">
      <c r="B14"/>
      <c r="E14" s="20"/>
    </row>
    <row r="15" spans="1:9">
      <c r="B15"/>
      <c r="E15" s="20"/>
    </row>
    <row r="16" spans="1:9">
      <c r="B16"/>
      <c r="E16" s="20"/>
    </row>
    <row r="17" spans="2:5">
      <c r="B17"/>
      <c r="E17" s="20"/>
    </row>
    <row r="18" spans="2:5">
      <c r="B18"/>
      <c r="E18" s="20"/>
    </row>
    <row r="19" spans="2:5">
      <c r="B19"/>
      <c r="E19" s="20"/>
    </row>
    <row r="20" spans="2:5">
      <c r="B20"/>
      <c r="E20" s="20"/>
    </row>
    <row r="21" spans="2:5" ht="12.75">
      <c r="B21"/>
    </row>
    <row r="22" spans="2:5" ht="12.75">
      <c r="B22"/>
    </row>
    <row r="23" spans="2:5" ht="12.75">
      <c r="B23"/>
    </row>
    <row r="24" spans="2:5" ht="12.75">
      <c r="B24"/>
    </row>
    <row r="25" spans="2:5" ht="12.75">
      <c r="B25"/>
    </row>
    <row r="26" spans="2:5" ht="12.75">
      <c r="B26"/>
    </row>
    <row r="27" spans="2:5" ht="12.75">
      <c r="B27"/>
    </row>
    <row r="28" spans="2:5" ht="12.75">
      <c r="B28"/>
    </row>
    <row r="29" spans="2:5" ht="12.75">
      <c r="B29"/>
    </row>
    <row r="30" spans="2:5" ht="12.75">
      <c r="B30"/>
    </row>
    <row r="31" spans="2:5" ht="12.75">
      <c r="B31"/>
    </row>
    <row r="32" spans="2:5" ht="12.75">
      <c r="B32"/>
    </row>
    <row r="33" spans="2:2" ht="12.75">
      <c r="B33"/>
    </row>
    <row r="34" spans="2:2" ht="12.75">
      <c r="B34"/>
    </row>
    <row r="35" spans="2:2" ht="12.75">
      <c r="B35"/>
    </row>
    <row r="36" spans="2:2" ht="12.75">
      <c r="B36"/>
    </row>
    <row r="37" spans="2:2" ht="12.75">
      <c r="B37"/>
    </row>
    <row r="38" spans="2:2" ht="12.75">
      <c r="B38"/>
    </row>
    <row r="39" spans="2:2" ht="12.75">
      <c r="B39"/>
    </row>
    <row r="40" spans="2:2" ht="12.75">
      <c r="B40"/>
    </row>
    <row r="41" spans="2:2" ht="12.75">
      <c r="B41"/>
    </row>
    <row r="42" spans="2:2" ht="12.75">
      <c r="B42"/>
    </row>
    <row r="43" spans="2:2" ht="12.75">
      <c r="B43"/>
    </row>
    <row r="44" spans="2:2" ht="12.75">
      <c r="B44"/>
    </row>
    <row r="45" spans="2:2" ht="12.75">
      <c r="B45"/>
    </row>
    <row r="46" spans="2:2" ht="12.75">
      <c r="B46"/>
    </row>
    <row r="47" spans="2:2" ht="12.75">
      <c r="B47"/>
    </row>
    <row r="48" spans="2:2" ht="12.75">
      <c r="B48"/>
    </row>
    <row r="49" spans="2:2" ht="12.75">
      <c r="B49"/>
    </row>
    <row r="50" spans="2:2" ht="12.75">
      <c r="B50"/>
    </row>
    <row r="51" spans="2:2" ht="12.75">
      <c r="B51"/>
    </row>
    <row r="52" spans="2:2" ht="12.75">
      <c r="B52"/>
    </row>
    <row r="53" spans="2:2" ht="12.75">
      <c r="B53"/>
    </row>
    <row r="54" spans="2:2" ht="12.75">
      <c r="B54"/>
    </row>
    <row r="55" spans="2:2" ht="12.75">
      <c r="B55"/>
    </row>
    <row r="56" spans="2:2" ht="12.75">
      <c r="B56"/>
    </row>
    <row r="57" spans="2:2" ht="12.75">
      <c r="B57"/>
    </row>
    <row r="58" spans="2:2" ht="12.75">
      <c r="B58"/>
    </row>
    <row r="59" spans="2:2" ht="12.75">
      <c r="B59"/>
    </row>
    <row r="60" spans="2:2" ht="12.75">
      <c r="B60"/>
    </row>
    <row r="61" spans="2:2" ht="12.75">
      <c r="B61"/>
    </row>
    <row r="62" spans="2:2" ht="12.75">
      <c r="B62"/>
    </row>
    <row r="63" spans="2:2" ht="12.75">
      <c r="B63"/>
    </row>
    <row r="64" spans="2:2" ht="12.75">
      <c r="B64"/>
    </row>
    <row r="65" spans="2:2" ht="12.75">
      <c r="B65"/>
    </row>
    <row r="66" spans="2:2" ht="12.75">
      <c r="B66"/>
    </row>
    <row r="67" spans="2:2" ht="12.75">
      <c r="B67"/>
    </row>
    <row r="68" spans="2:2" ht="12.75">
      <c r="B68"/>
    </row>
    <row r="69" spans="2:2" ht="12.75">
      <c r="B69"/>
    </row>
    <row r="70" spans="2:2" ht="12.75">
      <c r="B70"/>
    </row>
    <row r="71" spans="2:2" ht="12.75">
      <c r="B71"/>
    </row>
    <row r="72" spans="2:2" ht="12.75">
      <c r="B72"/>
    </row>
    <row r="73" spans="2:2" ht="12.75">
      <c r="B73"/>
    </row>
    <row r="74" spans="2:2" ht="12.75">
      <c r="B74"/>
    </row>
    <row r="75" spans="2:2" ht="12.75">
      <c r="B75"/>
    </row>
    <row r="76" spans="2:2" ht="12.75">
      <c r="B76"/>
    </row>
    <row r="77" spans="2:2" ht="12.75">
      <c r="B77"/>
    </row>
    <row r="78" spans="2:2" ht="12.75">
      <c r="B78"/>
    </row>
    <row r="79" spans="2:2" ht="12.75">
      <c r="B79"/>
    </row>
    <row r="80" spans="2:2" ht="12.75">
      <c r="B80"/>
    </row>
    <row r="81" spans="2:2" ht="12.75">
      <c r="B81"/>
    </row>
  </sheetData>
  <phoneticPr fontId="0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39"/>
  <dimension ref="A1:I14"/>
  <sheetViews>
    <sheetView showGridLines="0" workbookViewId="0"/>
  </sheetViews>
  <sheetFormatPr defaultRowHeight="26.25"/>
  <cols>
    <col min="1" max="1" width="3.42578125" customWidth="1"/>
    <col min="2" max="2" width="7.28515625" style="20" customWidth="1"/>
    <col min="3" max="3" width="22.28515625" customWidth="1"/>
    <col min="4" max="4" width="15.85546875" customWidth="1"/>
    <col min="5" max="5" width="8.42578125" customWidth="1"/>
    <col min="6" max="6" width="27.85546875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35" t="s">
        <v>1</v>
      </c>
      <c r="I1" s="20"/>
    </row>
    <row r="2" spans="1:9" ht="30">
      <c r="A2" s="35" t="s">
        <v>42</v>
      </c>
      <c r="F2" s="36" t="s">
        <v>22</v>
      </c>
      <c r="G2" s="43">
        <v>34000</v>
      </c>
      <c r="I2" s="20"/>
    </row>
    <row r="3" spans="1:9">
      <c r="B3"/>
      <c r="F3" s="36" t="s">
        <v>23</v>
      </c>
      <c r="G3" s="43">
        <v>200</v>
      </c>
    </row>
    <row r="4" spans="1:9">
      <c r="B4"/>
      <c r="F4" s="36" t="s">
        <v>0</v>
      </c>
      <c r="G4" s="43">
        <v>5</v>
      </c>
      <c r="H4" s="43" t="s">
        <v>25</v>
      </c>
    </row>
    <row r="5" spans="1:9">
      <c r="B5"/>
      <c r="F5" s="36"/>
      <c r="G5" s="43"/>
      <c r="H5" s="44"/>
    </row>
    <row r="6" spans="1:9" ht="12.75">
      <c r="B6"/>
    </row>
    <row r="7" spans="1:9" ht="12.75">
      <c r="B7"/>
    </row>
    <row r="8" spans="1:9" ht="12.75">
      <c r="B8"/>
    </row>
    <row r="9" spans="1:9">
      <c r="B9"/>
      <c r="C9" s="20" t="s">
        <v>37</v>
      </c>
      <c r="F9" s="42">
        <f>SLN(G2,G3,G4)</f>
        <v>6760</v>
      </c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38"/>
  <dimension ref="A1:I14"/>
  <sheetViews>
    <sheetView showGridLines="0" workbookViewId="0"/>
  </sheetViews>
  <sheetFormatPr defaultRowHeight="26.25"/>
  <cols>
    <col min="1" max="1" width="3.42578125" customWidth="1"/>
    <col min="2" max="2" width="7.28515625" style="20" customWidth="1"/>
    <col min="3" max="3" width="22.28515625" customWidth="1"/>
    <col min="4" max="4" width="15.85546875" customWidth="1"/>
    <col min="5" max="5" width="8.42578125" customWidth="1"/>
    <col min="6" max="6" width="27.85546875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35" t="s">
        <v>1</v>
      </c>
      <c r="I1" s="20"/>
    </row>
    <row r="2" spans="1:9" ht="30">
      <c r="A2" s="35" t="s">
        <v>41</v>
      </c>
      <c r="F2" s="36" t="s">
        <v>22</v>
      </c>
      <c r="G2" s="43">
        <v>34000</v>
      </c>
      <c r="I2" s="20"/>
    </row>
    <row r="3" spans="1:9">
      <c r="B3"/>
      <c r="F3" s="36" t="s">
        <v>23</v>
      </c>
      <c r="G3" s="43">
        <v>200</v>
      </c>
    </row>
    <row r="4" spans="1:9">
      <c r="B4"/>
      <c r="F4" s="36" t="s">
        <v>0</v>
      </c>
      <c r="G4" s="43">
        <v>5</v>
      </c>
      <c r="H4" s="44" t="s">
        <v>31</v>
      </c>
    </row>
    <row r="5" spans="1:9">
      <c r="B5"/>
      <c r="F5" s="36" t="s">
        <v>24</v>
      </c>
      <c r="G5" s="43">
        <v>1</v>
      </c>
      <c r="H5" s="44" t="s">
        <v>26</v>
      </c>
    </row>
    <row r="6" spans="1:9" ht="12.75">
      <c r="B6"/>
    </row>
    <row r="7" spans="1:9" ht="12.75">
      <c r="B7"/>
    </row>
    <row r="8" spans="1:9" ht="12.75">
      <c r="B8"/>
    </row>
    <row r="9" spans="1:9">
      <c r="B9"/>
      <c r="C9" s="20" t="s">
        <v>37</v>
      </c>
      <c r="F9" s="42">
        <f>SYD(G2,G3,G4,G5)</f>
        <v>11266.666666666666</v>
      </c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40"/>
  <dimension ref="A1:I19"/>
  <sheetViews>
    <sheetView showGridLines="0" workbookViewId="0"/>
  </sheetViews>
  <sheetFormatPr defaultRowHeight="26.25"/>
  <cols>
    <col min="1" max="1" width="3.42578125" customWidth="1"/>
    <col min="2" max="2" width="34.42578125" style="20" customWidth="1"/>
    <col min="3" max="3" width="3.42578125" style="49" customWidth="1"/>
    <col min="4" max="4" width="1.5703125" customWidth="1"/>
    <col min="5" max="5" width="8.42578125" customWidth="1"/>
    <col min="6" max="6" width="80.85546875" style="27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35" t="s">
        <v>1</v>
      </c>
      <c r="I1" s="20"/>
    </row>
    <row r="2" spans="1:9" ht="30">
      <c r="A2" s="35" t="s">
        <v>43</v>
      </c>
      <c r="F2" s="51" t="s">
        <v>55</v>
      </c>
      <c r="G2" s="43"/>
      <c r="I2" s="20"/>
    </row>
    <row r="3" spans="1:9" ht="21.75" customHeight="1">
      <c r="B3"/>
    </row>
    <row r="4" spans="1:9" ht="21.75" customHeight="1">
      <c r="B4" s="48" t="s">
        <v>44</v>
      </c>
      <c r="C4" s="50"/>
      <c r="D4" s="22"/>
      <c r="F4" s="52" t="str">
        <f ca="1">CELL("address",F2)</f>
        <v>$F$2</v>
      </c>
    </row>
    <row r="5" spans="1:9" ht="21.75" customHeight="1">
      <c r="B5" s="48" t="s">
        <v>45</v>
      </c>
      <c r="C5" s="50"/>
      <c r="D5" s="22"/>
      <c r="F5" s="52">
        <f ca="1">CELL("col",$F$2)</f>
        <v>6</v>
      </c>
    </row>
    <row r="6" spans="1:9" ht="21.75" customHeight="1">
      <c r="B6" s="48" t="s">
        <v>46</v>
      </c>
      <c r="C6" s="50"/>
      <c r="D6" s="22"/>
      <c r="F6" s="52" t="str">
        <f ca="1">CELL("contents",$F$2)</f>
        <v>Hello</v>
      </c>
    </row>
    <row r="7" spans="1:9" ht="21.75" customHeight="1">
      <c r="B7" s="48" t="s">
        <v>47</v>
      </c>
      <c r="C7" s="50"/>
      <c r="D7" s="22"/>
      <c r="F7" s="52" t="str">
        <f ca="1">CELL("filename",$F$2)</f>
        <v>C:\Users\carltonhp\Desktop\[more functions.xlsx]CELL</v>
      </c>
    </row>
    <row r="8" spans="1:9" ht="21.75" customHeight="1">
      <c r="B8" s="48" t="s">
        <v>48</v>
      </c>
      <c r="C8" s="50"/>
      <c r="D8" s="22"/>
      <c r="F8" s="52" t="str">
        <f ca="1">CELL("format",$F$2)</f>
        <v>D4</v>
      </c>
    </row>
    <row r="9" spans="1:9" ht="21.75" customHeight="1">
      <c r="B9" s="48" t="s">
        <v>49</v>
      </c>
      <c r="C9" s="50"/>
      <c r="D9" s="22"/>
      <c r="F9" s="52">
        <f ca="1">CELL("parentheses",$F$2)</f>
        <v>0</v>
      </c>
    </row>
    <row r="10" spans="1:9" ht="21.75" customHeight="1">
      <c r="B10" s="48" t="s">
        <v>50</v>
      </c>
      <c r="C10" s="50"/>
      <c r="D10" s="22"/>
      <c r="F10" s="52" t="str">
        <f ca="1">CELL("prefix",$F$2)</f>
        <v>'</v>
      </c>
    </row>
    <row r="11" spans="1:9" ht="21.75" customHeight="1">
      <c r="B11" s="48" t="s">
        <v>51</v>
      </c>
      <c r="C11" s="50"/>
      <c r="D11" s="22"/>
      <c r="F11" s="52">
        <f ca="1">CELL("protect",$F$2)</f>
        <v>1</v>
      </c>
    </row>
    <row r="12" spans="1:9" ht="21.75" customHeight="1">
      <c r="B12" s="48" t="s">
        <v>52</v>
      </c>
      <c r="C12" s="50"/>
      <c r="D12" s="22"/>
      <c r="F12" s="52">
        <f ca="1">CELL("row",$F$2)</f>
        <v>2</v>
      </c>
    </row>
    <row r="13" spans="1:9" ht="21.75" customHeight="1">
      <c r="B13" s="48" t="s">
        <v>53</v>
      </c>
      <c r="C13" s="50"/>
      <c r="D13" s="22"/>
      <c r="F13" s="52" t="str">
        <f ca="1">CELL("type",$F$2)</f>
        <v>l</v>
      </c>
    </row>
    <row r="14" spans="1:9" ht="21.75" customHeight="1">
      <c r="B14" s="48" t="s">
        <v>54</v>
      </c>
      <c r="C14" s="50"/>
      <c r="D14" s="22"/>
      <c r="F14" s="52">
        <f ca="1">CELL("width",$F$2)</f>
        <v>80</v>
      </c>
    </row>
    <row r="15" spans="1:9" ht="21.75" customHeight="1"/>
    <row r="16" spans="1:9" ht="21.75" customHeight="1"/>
    <row r="17" ht="21.75" customHeight="1"/>
    <row r="18" ht="21.75" customHeight="1"/>
    <row r="19" ht="21.75" customHeight="1"/>
  </sheetData>
  <phoneticPr fontId="0" type="noConversion"/>
  <pageMargins left="0.75" right="0.75" top="1" bottom="1" header="0.5" footer="0.5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41"/>
  <dimension ref="A1:I14"/>
  <sheetViews>
    <sheetView showGridLines="0" workbookViewId="0"/>
  </sheetViews>
  <sheetFormatPr defaultRowHeight="26.25"/>
  <cols>
    <col min="1" max="1" width="3.42578125" customWidth="1"/>
    <col min="2" max="2" width="7.28515625" style="20" customWidth="1"/>
    <col min="3" max="3" width="22.28515625" customWidth="1"/>
    <col min="4" max="4" width="15.85546875" customWidth="1"/>
    <col min="5" max="5" width="8.42578125" customWidth="1"/>
    <col min="6" max="6" width="27.85546875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35" t="s">
        <v>1</v>
      </c>
      <c r="I1" s="20"/>
    </row>
    <row r="2" spans="1:9" ht="30">
      <c r="A2" s="35" t="s">
        <v>56</v>
      </c>
      <c r="F2" s="36" t="s">
        <v>22</v>
      </c>
      <c r="G2" s="43">
        <v>34000</v>
      </c>
      <c r="I2" s="20"/>
    </row>
    <row r="3" spans="1:9">
      <c r="B3"/>
      <c r="F3" s="36" t="s">
        <v>23</v>
      </c>
      <c r="G3" s="43">
        <v>200</v>
      </c>
    </row>
    <row r="4" spans="1:9">
      <c r="B4"/>
      <c r="F4" s="36" t="s">
        <v>0</v>
      </c>
      <c r="G4" s="43">
        <v>5</v>
      </c>
      <c r="H4" s="44" t="s">
        <v>31</v>
      </c>
    </row>
    <row r="5" spans="1:9">
      <c r="B5"/>
      <c r="F5" s="36"/>
      <c r="G5" s="43"/>
      <c r="H5" s="44"/>
    </row>
    <row r="6" spans="1:9" ht="12.75">
      <c r="B6"/>
    </row>
    <row r="7" spans="1:9" ht="12.75">
      <c r="B7"/>
    </row>
    <row r="8" spans="1:9" ht="12.75">
      <c r="B8"/>
    </row>
    <row r="9" spans="1:9">
      <c r="B9"/>
      <c r="C9" s="20" t="s">
        <v>37</v>
      </c>
      <c r="F9" s="53" t="e">
        <f>SYD(G2,G3,G4,G5)</f>
        <v>#NUM!</v>
      </c>
    </row>
    <row r="10" spans="1:9" ht="12.75">
      <c r="B10"/>
    </row>
    <row r="11" spans="1:9" ht="12.75">
      <c r="B11"/>
    </row>
    <row r="12" spans="1:9" ht="12.75">
      <c r="B12"/>
    </row>
    <row r="13" spans="1:9">
      <c r="B13"/>
      <c r="F13" s="38">
        <f>ERROR.TYPE(F9)</f>
        <v>6</v>
      </c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42"/>
  <dimension ref="A1:I47"/>
  <sheetViews>
    <sheetView showGridLines="0" workbookViewId="0"/>
  </sheetViews>
  <sheetFormatPr defaultRowHeight="26.25"/>
  <cols>
    <col min="1" max="1" width="3.42578125" customWidth="1"/>
    <col min="2" max="2" width="34.42578125" style="20" customWidth="1"/>
    <col min="3" max="3" width="3.42578125" style="49" customWidth="1"/>
    <col min="4" max="4" width="1.5703125" customWidth="1"/>
    <col min="5" max="5" width="8.42578125" customWidth="1"/>
    <col min="6" max="6" width="80.85546875" style="27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35" t="s">
        <v>1</v>
      </c>
      <c r="I1" s="20"/>
    </row>
    <row r="2" spans="1:9" ht="30">
      <c r="A2" s="35" t="s">
        <v>57</v>
      </c>
      <c r="G2" s="43"/>
      <c r="I2" s="20"/>
    </row>
    <row r="3" spans="1:9" ht="21.75" customHeight="1">
      <c r="B3"/>
    </row>
    <row r="4" spans="1:9" ht="21.75" customHeight="1">
      <c r="B4" s="54" t="s">
        <v>58</v>
      </c>
      <c r="C4" s="50"/>
      <c r="D4" s="22"/>
      <c r="F4" s="52" t="str">
        <f ca="1">INFO("directory")</f>
        <v>C:\Users\carltonhp\Desktop\</v>
      </c>
    </row>
    <row r="5" spans="1:9" ht="21.75" customHeight="1">
      <c r="B5" s="54" t="s">
        <v>60</v>
      </c>
      <c r="C5" s="50"/>
      <c r="D5" s="22"/>
      <c r="F5" s="56" t="e">
        <f ca="1">INFO("memavail")</f>
        <v>#N/A</v>
      </c>
    </row>
    <row r="6" spans="1:9" ht="21.75" customHeight="1">
      <c r="B6" s="54" t="s">
        <v>62</v>
      </c>
      <c r="C6" s="50"/>
      <c r="D6" s="22"/>
      <c r="F6" s="56" t="e">
        <f ca="1">INFO("memused")</f>
        <v>#N/A</v>
      </c>
    </row>
    <row r="7" spans="1:9" ht="21.75" customHeight="1">
      <c r="B7" s="54" t="s">
        <v>64</v>
      </c>
      <c r="C7" s="50"/>
      <c r="D7" s="22"/>
      <c r="F7" s="52">
        <f ca="1">INFO("numfile")</f>
        <v>63</v>
      </c>
    </row>
    <row r="8" spans="1:9" ht="21.75" customHeight="1">
      <c r="B8" s="54" t="s">
        <v>66</v>
      </c>
      <c r="C8" s="50"/>
      <c r="D8" s="22"/>
      <c r="F8" s="52" t="str">
        <f ca="1">INFO("origin")</f>
        <v>$A:$A$1</v>
      </c>
    </row>
    <row r="9" spans="1:9" ht="21.75" customHeight="1">
      <c r="B9" s="54" t="s">
        <v>68</v>
      </c>
      <c r="C9" s="50"/>
      <c r="D9" s="22"/>
      <c r="F9" s="52" t="str">
        <f ca="1">INFO("osversion")</f>
        <v>Windows (32-bit) NT 6.00</v>
      </c>
    </row>
    <row r="10" spans="1:9" ht="21.75" customHeight="1">
      <c r="B10" s="54" t="s">
        <v>70</v>
      </c>
      <c r="C10" s="50"/>
      <c r="D10" s="22"/>
      <c r="F10" s="52" t="str">
        <f ca="1">INFO("recalc")</f>
        <v>Automatic</v>
      </c>
    </row>
    <row r="11" spans="1:9" ht="21.75" customHeight="1">
      <c r="B11" s="54" t="s">
        <v>72</v>
      </c>
      <c r="C11" s="50"/>
      <c r="D11" s="22"/>
      <c r="F11" s="52" t="str">
        <f ca="1">INFO("release")</f>
        <v>12.0</v>
      </c>
    </row>
    <row r="12" spans="1:9" ht="21.75" customHeight="1">
      <c r="B12" s="55" t="s">
        <v>74</v>
      </c>
      <c r="C12" s="50"/>
      <c r="D12" s="22"/>
      <c r="F12" s="52" t="str">
        <f ca="1">INFO("system")</f>
        <v>pcdos</v>
      </c>
    </row>
    <row r="13" spans="1:9" ht="21.75" customHeight="1">
      <c r="B13" s="54" t="s">
        <v>78</v>
      </c>
      <c r="F13" s="57" t="e">
        <f ca="1">INFO("totmem")</f>
        <v>#N/A</v>
      </c>
    </row>
    <row r="14" spans="1:9" s="30" customFormat="1" ht="21.75" customHeight="1">
      <c r="B14" s="58"/>
      <c r="C14" s="59"/>
      <c r="F14" s="60"/>
    </row>
    <row r="15" spans="1:9" s="30" customFormat="1" ht="21.75" customHeight="1">
      <c r="B15" s="58"/>
      <c r="C15" s="59"/>
      <c r="F15" s="60"/>
    </row>
    <row r="16" spans="1:9" s="30" customFormat="1" ht="21.75" customHeight="1">
      <c r="B16" s="58"/>
      <c r="C16" s="59"/>
      <c r="F16" s="60"/>
    </row>
    <row r="17" spans="2:6" s="30" customFormat="1" ht="21.75" customHeight="1">
      <c r="B17" s="58"/>
      <c r="C17" s="59"/>
      <c r="F17" s="60"/>
    </row>
    <row r="18" spans="2:6" s="30" customFormat="1" ht="21.75" customHeight="1">
      <c r="B18" s="61"/>
      <c r="C18" s="59"/>
      <c r="F18" s="61"/>
    </row>
    <row r="19" spans="2:6" ht="21.75" customHeight="1">
      <c r="B19"/>
      <c r="F19"/>
    </row>
    <row r="20" spans="2:6" ht="21.75" customHeight="1">
      <c r="B20" s="47" t="s">
        <v>58</v>
      </c>
      <c r="F20" s="47" t="s">
        <v>59</v>
      </c>
    </row>
    <row r="21" spans="2:6" ht="21.75" customHeight="1">
      <c r="B21" s="47" t="s">
        <v>60</v>
      </c>
      <c r="F21" s="47" t="s">
        <v>61</v>
      </c>
    </row>
    <row r="22" spans="2:6" ht="12.75">
      <c r="B22" s="47" t="s">
        <v>62</v>
      </c>
      <c r="F22" s="47" t="s">
        <v>63</v>
      </c>
    </row>
    <row r="23" spans="2:6" ht="12.75">
      <c r="B23" s="47" t="s">
        <v>64</v>
      </c>
      <c r="F23" s="47" t="s">
        <v>65</v>
      </c>
    </row>
    <row r="24" spans="2:6" ht="38.25">
      <c r="B24" s="47" t="s">
        <v>66</v>
      </c>
      <c r="F24" s="47" t="s">
        <v>67</v>
      </c>
    </row>
    <row r="25" spans="2:6" ht="12.75">
      <c r="B25" s="47" t="s">
        <v>68</v>
      </c>
      <c r="F25" s="47" t="s">
        <v>69</v>
      </c>
    </row>
    <row r="26" spans="2:6" ht="12.75">
      <c r="B26" s="47" t="s">
        <v>70</v>
      </c>
      <c r="F26" s="47" t="s">
        <v>71</v>
      </c>
    </row>
    <row r="27" spans="2:6" ht="12.75">
      <c r="B27" s="47" t="s">
        <v>72</v>
      </c>
      <c r="F27" s="47" t="s">
        <v>73</v>
      </c>
    </row>
    <row r="28" spans="2:6" ht="12.75">
      <c r="B28" s="1" t="s">
        <v>74</v>
      </c>
      <c r="F28" s="47" t="s">
        <v>75</v>
      </c>
    </row>
    <row r="29" spans="2:6" ht="12.75">
      <c r="B29" s="1"/>
      <c r="F29" s="47" t="s">
        <v>76</v>
      </c>
    </row>
    <row r="30" spans="2:6" ht="12.75">
      <c r="B30" s="1"/>
      <c r="F30" s="47" t="s">
        <v>77</v>
      </c>
    </row>
    <row r="31" spans="2:6" ht="12.75">
      <c r="B31" s="47" t="s">
        <v>78</v>
      </c>
      <c r="F31" s="47" t="s">
        <v>79</v>
      </c>
    </row>
    <row r="32" spans="2:6">
      <c r="F32" s="49"/>
    </row>
    <row r="33" spans="6:6">
      <c r="F33" s="49"/>
    </row>
    <row r="34" spans="6:6">
      <c r="F34" s="49"/>
    </row>
    <row r="35" spans="6:6">
      <c r="F35" s="49"/>
    </row>
    <row r="36" spans="6:6">
      <c r="F36" s="49"/>
    </row>
    <row r="37" spans="6:6">
      <c r="F37" s="49"/>
    </row>
    <row r="38" spans="6:6">
      <c r="F38" s="49"/>
    </row>
    <row r="39" spans="6:6">
      <c r="F39" s="49"/>
    </row>
    <row r="40" spans="6:6">
      <c r="F40" s="49"/>
    </row>
    <row r="41" spans="6:6">
      <c r="F41" s="49"/>
    </row>
    <row r="42" spans="6:6">
      <c r="F42" s="49"/>
    </row>
    <row r="43" spans="6:6">
      <c r="F43" s="49"/>
    </row>
    <row r="44" spans="6:6">
      <c r="F44" s="49"/>
    </row>
    <row r="45" spans="6:6">
      <c r="F45" s="49"/>
    </row>
    <row r="46" spans="6:6">
      <c r="F46" s="49"/>
    </row>
    <row r="47" spans="6:6">
      <c r="F47" s="49"/>
    </row>
  </sheetData>
  <mergeCells count="1">
    <mergeCell ref="B28:B30"/>
  </mergeCells>
  <phoneticPr fontId="0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44"/>
  <dimension ref="A1:I17"/>
  <sheetViews>
    <sheetView showGridLines="0" workbookViewId="0"/>
  </sheetViews>
  <sheetFormatPr defaultRowHeight="26.25"/>
  <cols>
    <col min="1" max="1" width="3.42578125" customWidth="1"/>
    <col min="2" max="2" width="34.42578125" style="20" customWidth="1"/>
    <col min="3" max="3" width="3.42578125" style="49" customWidth="1"/>
    <col min="4" max="4" width="1.5703125" customWidth="1"/>
    <col min="5" max="5" width="24.85546875" customWidth="1"/>
    <col min="6" max="6" width="18.28515625" style="27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35" t="s">
        <v>1</v>
      </c>
      <c r="I1" s="20"/>
    </row>
    <row r="2" spans="1:9" ht="30">
      <c r="A2" s="35" t="s">
        <v>80</v>
      </c>
      <c r="E2" s="29"/>
      <c r="G2" s="43"/>
      <c r="I2" s="20"/>
    </row>
    <row r="3" spans="1:9">
      <c r="F3" s="49"/>
    </row>
    <row r="4" spans="1:9">
      <c r="E4" s="38" t="b">
        <f>ISBLANK(E2)</f>
        <v>1</v>
      </c>
      <c r="F4" s="49"/>
    </row>
    <row r="5" spans="1:9">
      <c r="F5" s="49"/>
    </row>
    <row r="6" spans="1:9">
      <c r="F6" s="49"/>
    </row>
    <row r="7" spans="1:9">
      <c r="F7" s="49"/>
    </row>
    <row r="8" spans="1:9">
      <c r="F8" s="49"/>
    </row>
    <row r="9" spans="1:9">
      <c r="F9" s="49"/>
    </row>
    <row r="10" spans="1:9">
      <c r="F10" s="49"/>
    </row>
    <row r="11" spans="1:9">
      <c r="F11" s="49"/>
    </row>
    <row r="12" spans="1:9">
      <c r="F12" s="49"/>
    </row>
    <row r="13" spans="1:9">
      <c r="F13" s="49"/>
    </row>
    <row r="14" spans="1:9">
      <c r="F14" s="49"/>
    </row>
    <row r="15" spans="1:9">
      <c r="F15" s="49"/>
    </row>
    <row r="16" spans="1:9">
      <c r="F16" s="49"/>
    </row>
    <row r="17" spans="6:6">
      <c r="F17" s="49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45"/>
  <dimension ref="A1:I17"/>
  <sheetViews>
    <sheetView showGridLines="0" workbookViewId="0"/>
  </sheetViews>
  <sheetFormatPr defaultRowHeight="26.25"/>
  <cols>
    <col min="1" max="1" width="3.42578125" customWidth="1"/>
    <col min="2" max="2" width="34.42578125" style="20" customWidth="1"/>
    <col min="3" max="3" width="3.42578125" style="49" customWidth="1"/>
    <col min="4" max="4" width="1.5703125" customWidth="1"/>
    <col min="5" max="5" width="24.85546875" customWidth="1"/>
    <col min="6" max="6" width="18.28515625" style="27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35" t="s">
        <v>1</v>
      </c>
      <c r="I1" s="20"/>
    </row>
    <row r="2" spans="1:9" ht="30">
      <c r="A2" s="35" t="s">
        <v>81</v>
      </c>
      <c r="E2" s="62" t="e">
        <f>4/0</f>
        <v>#DIV/0!</v>
      </c>
      <c r="G2" s="43"/>
      <c r="I2" s="20"/>
    </row>
    <row r="3" spans="1:9">
      <c r="F3" s="49"/>
    </row>
    <row r="4" spans="1:9">
      <c r="E4" s="38" t="b">
        <f>ISERR(E2)</f>
        <v>1</v>
      </c>
      <c r="F4" s="49"/>
    </row>
    <row r="5" spans="1:9">
      <c r="F5" s="49"/>
    </row>
    <row r="6" spans="1:9">
      <c r="F6" s="49"/>
    </row>
    <row r="7" spans="1:9">
      <c r="F7" s="49"/>
    </row>
    <row r="8" spans="1:9">
      <c r="F8" s="49"/>
    </row>
    <row r="9" spans="1:9">
      <c r="F9" s="49"/>
    </row>
    <row r="10" spans="1:9">
      <c r="F10" s="49"/>
    </row>
    <row r="11" spans="1:9">
      <c r="F11" s="49"/>
    </row>
    <row r="12" spans="1:9">
      <c r="F12" s="49"/>
    </row>
    <row r="13" spans="1:9">
      <c r="F13" s="49"/>
    </row>
    <row r="14" spans="1:9">
      <c r="F14" s="49"/>
    </row>
    <row r="15" spans="1:9">
      <c r="F15" s="49"/>
    </row>
    <row r="16" spans="1:9">
      <c r="F16" s="49"/>
    </row>
    <row r="17" spans="6:6">
      <c r="F17" s="49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8"/>
  <dimension ref="A1:J203"/>
  <sheetViews>
    <sheetView showGridLines="0" workbookViewId="0"/>
  </sheetViews>
  <sheetFormatPr defaultRowHeight="26.25"/>
  <cols>
    <col min="1" max="1" width="3.42578125" customWidth="1"/>
    <col min="2" max="2" width="12.7109375" style="20" customWidth="1"/>
    <col min="3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10" ht="30">
      <c r="A1" s="35" t="s">
        <v>1</v>
      </c>
      <c r="I1" s="20" t="s">
        <v>87</v>
      </c>
    </row>
    <row r="2" spans="1:10" ht="30">
      <c r="A2" s="2" t="s">
        <v>3</v>
      </c>
      <c r="E2" s="20">
        <f>DCOUNTA(B8:J76,J8,I1:I2)</f>
        <v>12</v>
      </c>
      <c r="I2" s="20" t="s">
        <v>111</v>
      </c>
    </row>
    <row r="3" spans="1:10">
      <c r="A3" s="28" t="s">
        <v>4</v>
      </c>
      <c r="B3" s="21"/>
    </row>
    <row r="5" spans="1:10" ht="18">
      <c r="B5" s="6" t="s">
        <v>82</v>
      </c>
      <c r="C5" s="7"/>
      <c r="D5" s="7"/>
      <c r="E5" s="7"/>
      <c r="F5" s="8"/>
      <c r="G5" s="8"/>
      <c r="H5" s="8"/>
      <c r="I5" s="7"/>
      <c r="J5" s="9"/>
    </row>
    <row r="6" spans="1:10" ht="18">
      <c r="B6" s="10" t="s">
        <v>83</v>
      </c>
      <c r="C6" s="11"/>
      <c r="D6" s="11"/>
      <c r="E6" s="11"/>
      <c r="F6" s="12"/>
      <c r="G6" s="12"/>
      <c r="H6" s="12"/>
      <c r="I6" s="11"/>
      <c r="J6" s="13"/>
    </row>
    <row r="7" spans="1:10" ht="18" hidden="1">
      <c r="B7" s="18"/>
      <c r="C7" s="16"/>
      <c r="D7" s="16"/>
      <c r="E7" s="16"/>
      <c r="F7" s="19"/>
      <c r="G7" s="19"/>
      <c r="H7" s="19"/>
      <c r="I7" s="16"/>
    </row>
    <row r="8" spans="1:10" ht="39" customHeight="1" thickBot="1">
      <c r="B8" s="14" t="s">
        <v>87</v>
      </c>
      <c r="C8" s="14" t="s">
        <v>84</v>
      </c>
      <c r="D8" s="14" t="s">
        <v>85</v>
      </c>
      <c r="E8" s="14" t="s">
        <v>86</v>
      </c>
      <c r="F8" s="5" t="s">
        <v>88</v>
      </c>
      <c r="G8" s="5" t="s">
        <v>89</v>
      </c>
      <c r="H8" s="32" t="s">
        <v>90</v>
      </c>
      <c r="I8" s="23" t="s">
        <v>91</v>
      </c>
      <c r="J8" s="23" t="s">
        <v>106</v>
      </c>
    </row>
    <row r="9" spans="1:10" ht="18" customHeight="1">
      <c r="B9" s="3" t="s">
        <v>111</v>
      </c>
      <c r="C9" s="3" t="s">
        <v>107</v>
      </c>
      <c r="D9" s="3" t="s">
        <v>108</v>
      </c>
      <c r="E9" s="3" t="s">
        <v>100</v>
      </c>
      <c r="F9" s="4">
        <v>47520</v>
      </c>
      <c r="G9" s="4">
        <v>45619.199999999997</v>
      </c>
      <c r="H9" s="4">
        <f t="shared" ref="H9:H40" si="0">F9-G9</f>
        <v>1900.8000000000029</v>
      </c>
      <c r="I9" s="15">
        <v>0.247</v>
      </c>
      <c r="J9" s="24">
        <v>6</v>
      </c>
    </row>
    <row r="10" spans="1:10" ht="18" customHeight="1">
      <c r="B10" s="3" t="s">
        <v>111</v>
      </c>
      <c r="C10" s="3" t="s">
        <v>107</v>
      </c>
      <c r="D10" s="3" t="s">
        <v>108</v>
      </c>
      <c r="E10" s="3" t="s">
        <v>94</v>
      </c>
      <c r="F10" s="4">
        <v>91463.039999999994</v>
      </c>
      <c r="G10" s="4">
        <v>72255.801599999992</v>
      </c>
      <c r="H10" s="4">
        <f t="shared" si="0"/>
        <v>19207.238400000002</v>
      </c>
      <c r="I10" s="15">
        <v>0.35599999999999998</v>
      </c>
      <c r="J10" s="24">
        <v>8</v>
      </c>
    </row>
    <row r="11" spans="1:10" ht="18" customHeight="1">
      <c r="B11" s="3" t="s">
        <v>111</v>
      </c>
      <c r="C11" s="3" t="s">
        <v>107</v>
      </c>
      <c r="D11" s="3" t="s">
        <v>108</v>
      </c>
      <c r="E11" s="3" t="s">
        <v>100</v>
      </c>
      <c r="F11" s="4">
        <v>356040</v>
      </c>
      <c r="G11" s="4">
        <v>259909.2</v>
      </c>
      <c r="H11" s="4">
        <f t="shared" si="0"/>
        <v>96130.799999999988</v>
      </c>
      <c r="I11" s="15">
        <v>0.255</v>
      </c>
      <c r="J11" s="24">
        <v>2</v>
      </c>
    </row>
    <row r="12" spans="1:10" ht="18" customHeight="1">
      <c r="B12" s="3" t="s">
        <v>111</v>
      </c>
      <c r="C12" s="3" t="s">
        <v>107</v>
      </c>
      <c r="D12" s="3" t="s">
        <v>108</v>
      </c>
      <c r="E12" s="3" t="s">
        <v>94</v>
      </c>
      <c r="F12" s="4">
        <v>154275.84</v>
      </c>
      <c r="G12" s="4">
        <v>143476.5312</v>
      </c>
      <c r="H12" s="4">
        <f t="shared" si="0"/>
        <v>10799.308799999999</v>
      </c>
      <c r="I12" s="15">
        <v>0.65</v>
      </c>
      <c r="J12" s="24">
        <v>9</v>
      </c>
    </row>
    <row r="13" spans="1:10" ht="18" customHeight="1">
      <c r="B13" s="3" t="s">
        <v>111</v>
      </c>
      <c r="C13" s="3" t="s">
        <v>107</v>
      </c>
      <c r="D13" s="3" t="s">
        <v>108</v>
      </c>
      <c r="E13" s="3" t="s">
        <v>100</v>
      </c>
      <c r="F13" s="4">
        <v>113923.584</v>
      </c>
      <c r="G13" s="4">
        <v>93417.338879999996</v>
      </c>
      <c r="H13" s="4">
        <f t="shared" si="0"/>
        <v>20506.245120000007</v>
      </c>
      <c r="I13" s="15">
        <v>0.255</v>
      </c>
      <c r="J13" s="24">
        <v>6</v>
      </c>
    </row>
    <row r="14" spans="1:10" ht="18" customHeight="1">
      <c r="B14" s="3" t="s">
        <v>111</v>
      </c>
      <c r="C14" s="3" t="s">
        <v>107</v>
      </c>
      <c r="D14" s="3" t="s">
        <v>110</v>
      </c>
      <c r="E14" s="3" t="s">
        <v>94</v>
      </c>
      <c r="F14" s="4">
        <v>94936.320000000007</v>
      </c>
      <c r="G14" s="4">
        <v>77847.782399999996</v>
      </c>
      <c r="H14" s="4">
        <f t="shared" si="0"/>
        <v>17088.537600000011</v>
      </c>
      <c r="I14" s="15">
        <v>0.315</v>
      </c>
      <c r="J14" s="24">
        <v>9</v>
      </c>
    </row>
    <row r="15" spans="1:10" ht="18" customHeight="1">
      <c r="B15" s="3" t="s">
        <v>111</v>
      </c>
      <c r="C15" s="3" t="s">
        <v>107</v>
      </c>
      <c r="D15" s="3" t="s">
        <v>110</v>
      </c>
      <c r="E15" s="3" t="s">
        <v>100</v>
      </c>
      <c r="F15" s="4">
        <v>90305.279999999999</v>
      </c>
      <c r="G15" s="4">
        <v>70438.118399999992</v>
      </c>
      <c r="H15" s="4">
        <f t="shared" si="0"/>
        <v>19867.161600000007</v>
      </c>
      <c r="I15" s="15">
        <v>0.255</v>
      </c>
      <c r="J15" s="24"/>
    </row>
    <row r="16" spans="1:10" ht="18" customHeight="1">
      <c r="B16" s="3" t="s">
        <v>111</v>
      </c>
      <c r="C16" s="3" t="s">
        <v>107</v>
      </c>
      <c r="D16" s="3" t="s">
        <v>110</v>
      </c>
      <c r="E16" s="3" t="s">
        <v>94</v>
      </c>
      <c r="F16" s="4">
        <v>394275.84000000003</v>
      </c>
      <c r="G16" s="4">
        <v>366676.53120000003</v>
      </c>
      <c r="H16" s="4">
        <f t="shared" si="0"/>
        <v>27599.308799999999</v>
      </c>
      <c r="I16" s="15">
        <v>0.154</v>
      </c>
      <c r="J16" s="24">
        <v>0</v>
      </c>
    </row>
    <row r="17" spans="2:10" ht="18" customHeight="1">
      <c r="B17" s="3" t="s">
        <v>111</v>
      </c>
      <c r="C17" s="3" t="s">
        <v>107</v>
      </c>
      <c r="D17" s="3" t="s">
        <v>110</v>
      </c>
      <c r="E17" s="3" t="s">
        <v>100</v>
      </c>
      <c r="F17" s="4">
        <v>116121.60000000001</v>
      </c>
      <c r="G17" s="4">
        <v>84768.767999999996</v>
      </c>
      <c r="H17" s="4">
        <f t="shared" si="0"/>
        <v>31352.832000000009</v>
      </c>
      <c r="I17" s="15">
        <v>0.13400000000000001</v>
      </c>
      <c r="J17" s="24">
        <v>3</v>
      </c>
    </row>
    <row r="18" spans="2:10" ht="18" customHeight="1">
      <c r="B18" s="3" t="s">
        <v>111</v>
      </c>
      <c r="C18" s="3" t="s">
        <v>107</v>
      </c>
      <c r="D18" s="3" t="s">
        <v>109</v>
      </c>
      <c r="E18" s="3" t="s">
        <v>100</v>
      </c>
      <c r="F18" s="4">
        <v>92620.800000000003</v>
      </c>
      <c r="G18" s="4">
        <v>82432.511999999988</v>
      </c>
      <c r="H18" s="4">
        <f t="shared" si="0"/>
        <v>10188.288000000015</v>
      </c>
      <c r="I18" s="15">
        <v>0.187</v>
      </c>
      <c r="J18" s="24">
        <v>3</v>
      </c>
    </row>
    <row r="19" spans="2:10" ht="18" customHeight="1">
      <c r="B19" s="3" t="s">
        <v>111</v>
      </c>
      <c r="C19" s="3" t="s">
        <v>107</v>
      </c>
      <c r="D19" s="3" t="s">
        <v>109</v>
      </c>
      <c r="E19" s="3" t="s">
        <v>94</v>
      </c>
      <c r="F19" s="4">
        <v>69465.600000000006</v>
      </c>
      <c r="G19" s="4">
        <v>66686.975999999995</v>
      </c>
      <c r="H19" s="4">
        <f t="shared" si="0"/>
        <v>2778.6240000000107</v>
      </c>
      <c r="I19" s="15">
        <v>0.54400000000000004</v>
      </c>
      <c r="J19" s="24">
        <v>9</v>
      </c>
    </row>
    <row r="20" spans="2:10" ht="18" customHeight="1">
      <c r="B20" s="3" t="s">
        <v>111</v>
      </c>
      <c r="C20" s="3" t="s">
        <v>107</v>
      </c>
      <c r="D20" s="3" t="s">
        <v>109</v>
      </c>
      <c r="E20" s="3" t="s">
        <v>100</v>
      </c>
      <c r="F20" s="4">
        <v>261004.79999999999</v>
      </c>
      <c r="G20" s="4">
        <v>221854.07999999999</v>
      </c>
      <c r="H20" s="4">
        <f t="shared" si="0"/>
        <v>39150.720000000001</v>
      </c>
      <c r="I20" s="15">
        <v>0.23300000000000001</v>
      </c>
      <c r="J20" s="24">
        <v>6</v>
      </c>
    </row>
    <row r="21" spans="2:10" ht="18" customHeight="1">
      <c r="B21" s="3" t="s">
        <v>111</v>
      </c>
      <c r="C21" s="3" t="s">
        <v>107</v>
      </c>
      <c r="D21" s="3" t="s">
        <v>109</v>
      </c>
      <c r="E21" s="3" t="s">
        <v>94</v>
      </c>
      <c r="F21" s="4">
        <v>57024</v>
      </c>
      <c r="G21" s="4">
        <v>54743.040000000001</v>
      </c>
      <c r="H21" s="4">
        <f t="shared" si="0"/>
        <v>2280.9599999999991</v>
      </c>
      <c r="I21" s="15">
        <v>0.56399999999999995</v>
      </c>
      <c r="J21" s="24">
        <v>8</v>
      </c>
    </row>
    <row r="22" spans="2:10" ht="18" customHeight="1">
      <c r="B22" s="3" t="s">
        <v>95</v>
      </c>
      <c r="C22" s="3" t="s">
        <v>101</v>
      </c>
      <c r="D22" s="3" t="s">
        <v>102</v>
      </c>
      <c r="E22" s="3" t="s">
        <v>94</v>
      </c>
      <c r="F22" s="4">
        <v>181988</v>
      </c>
      <c r="G22" s="4">
        <v>205646.44</v>
      </c>
      <c r="H22" s="4">
        <f t="shared" si="0"/>
        <v>-23658.440000000002</v>
      </c>
      <c r="I22" s="15">
        <v>0.432</v>
      </c>
      <c r="J22" s="24">
        <v>2</v>
      </c>
    </row>
    <row r="23" spans="2:10" ht="18" customHeight="1">
      <c r="B23" s="3" t="s">
        <v>95</v>
      </c>
      <c r="C23" s="3" t="s">
        <v>101</v>
      </c>
      <c r="D23" s="3" t="s">
        <v>102</v>
      </c>
      <c r="E23" s="3" t="s">
        <v>94</v>
      </c>
      <c r="F23" s="4">
        <v>121197.6</v>
      </c>
      <c r="G23" s="4">
        <v>112713.76800000001</v>
      </c>
      <c r="H23" s="4">
        <f t="shared" si="0"/>
        <v>8483.8319999999949</v>
      </c>
      <c r="I23" s="15">
        <v>0.154</v>
      </c>
      <c r="J23" s="24">
        <v>4</v>
      </c>
    </row>
    <row r="24" spans="2:10" ht="18" customHeight="1">
      <c r="B24" s="3" t="s">
        <v>95</v>
      </c>
      <c r="C24" s="3" t="s">
        <v>101</v>
      </c>
      <c r="D24" s="3" t="s">
        <v>102</v>
      </c>
      <c r="E24" s="3" t="s">
        <v>100</v>
      </c>
      <c r="F24" s="4">
        <v>432900</v>
      </c>
      <c r="G24" s="4">
        <v>367965</v>
      </c>
      <c r="H24" s="4">
        <f t="shared" si="0"/>
        <v>64935</v>
      </c>
      <c r="I24" s="15">
        <v>0.247</v>
      </c>
      <c r="J24" s="24">
        <v>2</v>
      </c>
    </row>
    <row r="25" spans="2:10" ht="18" customHeight="1">
      <c r="B25" s="3" t="s">
        <v>95</v>
      </c>
      <c r="C25" s="3" t="s">
        <v>101</v>
      </c>
      <c r="D25" s="3" t="s">
        <v>102</v>
      </c>
      <c r="E25" s="3" t="s">
        <v>100</v>
      </c>
      <c r="F25" s="4">
        <v>96768</v>
      </c>
      <c r="G25" s="4">
        <v>70640.639999999999</v>
      </c>
      <c r="H25" s="4">
        <f t="shared" si="0"/>
        <v>26127.360000000001</v>
      </c>
      <c r="I25" s="15">
        <v>0.318</v>
      </c>
      <c r="J25" s="24">
        <v>2</v>
      </c>
    </row>
    <row r="26" spans="2:10" ht="18" customHeight="1">
      <c r="B26" s="3" t="s">
        <v>95</v>
      </c>
      <c r="C26" s="3" t="s">
        <v>92</v>
      </c>
      <c r="D26" s="3" t="s">
        <v>96</v>
      </c>
      <c r="E26" s="3" t="s">
        <v>94</v>
      </c>
      <c r="F26" s="4">
        <v>121197.6</v>
      </c>
      <c r="G26" s="4">
        <v>112713.76800000001</v>
      </c>
      <c r="H26" s="4">
        <f t="shared" si="0"/>
        <v>8483.8319999999949</v>
      </c>
      <c r="I26" s="15">
        <v>0.45</v>
      </c>
      <c r="J26" s="24">
        <v>5</v>
      </c>
    </row>
    <row r="27" spans="2:10" ht="18" customHeight="1">
      <c r="B27" s="3" t="s">
        <v>95</v>
      </c>
      <c r="C27" s="3" t="s">
        <v>92</v>
      </c>
      <c r="D27" s="3" t="s">
        <v>96</v>
      </c>
      <c r="E27" s="3" t="s">
        <v>94</v>
      </c>
      <c r="F27" s="4">
        <v>121197.6</v>
      </c>
      <c r="G27" s="4">
        <v>112713.76800000001</v>
      </c>
      <c r="H27" s="4">
        <f t="shared" si="0"/>
        <v>8483.8319999999949</v>
      </c>
      <c r="I27" s="15">
        <v>0.23300000000000001</v>
      </c>
      <c r="J27" s="24"/>
    </row>
    <row r="28" spans="2:10" ht="18" customHeight="1">
      <c r="B28" s="3" t="s">
        <v>95</v>
      </c>
      <c r="C28" s="3" t="s">
        <v>92</v>
      </c>
      <c r="D28" s="3" t="s">
        <v>96</v>
      </c>
      <c r="E28" s="3" t="s">
        <v>94</v>
      </c>
      <c r="F28" s="4">
        <v>110772</v>
      </c>
      <c r="G28" s="4">
        <v>94156.2</v>
      </c>
      <c r="H28" s="4">
        <f t="shared" si="0"/>
        <v>16615.800000000003</v>
      </c>
      <c r="I28" s="15">
        <v>0.39800000000000002</v>
      </c>
      <c r="J28" s="24">
        <v>9</v>
      </c>
    </row>
    <row r="29" spans="2:10" ht="18" customHeight="1">
      <c r="B29" s="3" t="s">
        <v>95</v>
      </c>
      <c r="C29" s="3" t="s">
        <v>101</v>
      </c>
      <c r="D29" s="3" t="s">
        <v>103</v>
      </c>
      <c r="E29" s="3" t="s">
        <v>100</v>
      </c>
      <c r="F29" s="4">
        <v>128563.2</v>
      </c>
      <c r="G29" s="4">
        <v>119563.776</v>
      </c>
      <c r="H29" s="4">
        <f t="shared" si="0"/>
        <v>8999.4239999999991</v>
      </c>
      <c r="I29" s="15">
        <v>0.39800000000000002</v>
      </c>
      <c r="J29" s="24">
        <v>8</v>
      </c>
    </row>
    <row r="30" spans="2:10" ht="18" customHeight="1">
      <c r="B30" s="3" t="s">
        <v>95</v>
      </c>
      <c r="C30" s="3" t="s">
        <v>101</v>
      </c>
      <c r="D30" s="3" t="s">
        <v>103</v>
      </c>
      <c r="E30" s="3" t="s">
        <v>100</v>
      </c>
      <c r="F30" s="4">
        <v>128563.2</v>
      </c>
      <c r="G30" s="4">
        <v>119563.776</v>
      </c>
      <c r="H30" s="4">
        <f t="shared" si="0"/>
        <v>8999.4239999999991</v>
      </c>
      <c r="I30" s="15">
        <v>0.23300000000000001</v>
      </c>
      <c r="J30" s="24">
        <v>1</v>
      </c>
    </row>
    <row r="31" spans="2:10" ht="18" customHeight="1">
      <c r="B31" s="3" t="s">
        <v>95</v>
      </c>
      <c r="C31" s="3" t="s">
        <v>101</v>
      </c>
      <c r="D31" s="3" t="s">
        <v>104</v>
      </c>
      <c r="E31" s="3" t="s">
        <v>100</v>
      </c>
      <c r="F31" s="4">
        <v>76032</v>
      </c>
      <c r="G31" s="4">
        <v>75271.679999999993</v>
      </c>
      <c r="H31" s="4">
        <f t="shared" si="0"/>
        <v>760.32000000000698</v>
      </c>
      <c r="I31" s="15">
        <v>0.65</v>
      </c>
      <c r="J31" s="24">
        <v>0</v>
      </c>
    </row>
    <row r="32" spans="2:10" ht="18" customHeight="1">
      <c r="B32" s="3" t="s">
        <v>95</v>
      </c>
      <c r="C32" s="3" t="s">
        <v>92</v>
      </c>
      <c r="D32" s="3" t="s">
        <v>93</v>
      </c>
      <c r="E32" s="3" t="s">
        <v>94</v>
      </c>
      <c r="F32" s="4">
        <v>110772</v>
      </c>
      <c r="G32" s="4">
        <v>125172.36</v>
      </c>
      <c r="H32" s="4">
        <f t="shared" si="0"/>
        <v>-14400.36</v>
      </c>
      <c r="I32" s="15">
        <v>0.23300000000000001</v>
      </c>
      <c r="J32" s="24"/>
    </row>
    <row r="33" spans="2:10" ht="18" customHeight="1">
      <c r="B33" s="3" t="s">
        <v>95</v>
      </c>
      <c r="C33" s="3" t="s">
        <v>92</v>
      </c>
      <c r="D33" s="3" t="s">
        <v>93</v>
      </c>
      <c r="E33" s="3" t="s">
        <v>94</v>
      </c>
      <c r="F33" s="4">
        <v>110772</v>
      </c>
      <c r="G33" s="4">
        <v>125172.36</v>
      </c>
      <c r="H33" s="4">
        <f t="shared" si="0"/>
        <v>-14400.36</v>
      </c>
      <c r="I33" s="15">
        <v>0.318</v>
      </c>
      <c r="J33" s="24">
        <v>1</v>
      </c>
    </row>
    <row r="34" spans="2:10" ht="18" customHeight="1">
      <c r="B34" s="3" t="s">
        <v>95</v>
      </c>
      <c r="C34" s="3" t="s">
        <v>92</v>
      </c>
      <c r="D34" s="3" t="s">
        <v>93</v>
      </c>
      <c r="E34" s="3" t="s">
        <v>94</v>
      </c>
      <c r="F34" s="4">
        <v>91224</v>
      </c>
      <c r="G34" s="4">
        <v>66593.52</v>
      </c>
      <c r="H34" s="4">
        <f t="shared" si="0"/>
        <v>24630.479999999996</v>
      </c>
      <c r="I34" s="15">
        <v>0.65</v>
      </c>
      <c r="J34" s="24">
        <v>6</v>
      </c>
    </row>
    <row r="35" spans="2:10" ht="18" customHeight="1">
      <c r="B35" s="3" t="s">
        <v>95</v>
      </c>
      <c r="C35" s="3" t="s">
        <v>92</v>
      </c>
      <c r="D35" s="3" t="s">
        <v>93</v>
      </c>
      <c r="E35" s="3" t="s">
        <v>94</v>
      </c>
      <c r="F35" s="4">
        <v>91224</v>
      </c>
      <c r="G35" s="4">
        <v>127713.60000000001</v>
      </c>
      <c r="H35" s="4">
        <f t="shared" si="0"/>
        <v>-36489.600000000006</v>
      </c>
      <c r="I35" s="15">
        <v>0.247</v>
      </c>
      <c r="J35" s="24">
        <v>4</v>
      </c>
    </row>
    <row r="36" spans="2:10" ht="18" customHeight="1">
      <c r="B36" s="3" t="s">
        <v>95</v>
      </c>
      <c r="C36" s="3" t="s">
        <v>92</v>
      </c>
      <c r="D36" s="3" t="s">
        <v>93</v>
      </c>
      <c r="E36" s="3" t="s">
        <v>94</v>
      </c>
      <c r="F36" s="4">
        <v>71676</v>
      </c>
      <c r="G36" s="4">
        <v>70959.240000000005</v>
      </c>
      <c r="H36" s="4">
        <f t="shared" si="0"/>
        <v>716.75999999999476</v>
      </c>
      <c r="I36" s="15">
        <v>0.13400000000000001</v>
      </c>
      <c r="J36" s="24">
        <v>9</v>
      </c>
    </row>
    <row r="37" spans="2:10" ht="18" customHeight="1">
      <c r="B37" s="3" t="s">
        <v>95</v>
      </c>
      <c r="C37" s="3" t="s">
        <v>92</v>
      </c>
      <c r="D37" s="3" t="s">
        <v>93</v>
      </c>
      <c r="E37" s="3" t="s">
        <v>100</v>
      </c>
      <c r="F37" s="4">
        <v>217504</v>
      </c>
      <c r="G37" s="4">
        <v>184878.4</v>
      </c>
      <c r="H37" s="4">
        <f t="shared" si="0"/>
        <v>32625.600000000006</v>
      </c>
      <c r="I37" s="15">
        <v>0.23300000000000001</v>
      </c>
      <c r="J37" s="24">
        <v>9</v>
      </c>
    </row>
    <row r="38" spans="2:10" ht="18" customHeight="1">
      <c r="B38" s="3" t="s">
        <v>95</v>
      </c>
      <c r="C38" s="3" t="s">
        <v>92</v>
      </c>
      <c r="D38" s="3" t="s">
        <v>93</v>
      </c>
      <c r="E38" s="3" t="s">
        <v>100</v>
      </c>
      <c r="F38" s="4">
        <v>128563.2</v>
      </c>
      <c r="G38" s="4">
        <v>119563.776</v>
      </c>
      <c r="H38" s="4">
        <f t="shared" si="0"/>
        <v>8999.4239999999991</v>
      </c>
      <c r="I38" s="15">
        <v>0.154</v>
      </c>
      <c r="J38" s="24">
        <v>3</v>
      </c>
    </row>
    <row r="39" spans="2:10" ht="18" customHeight="1">
      <c r="B39" s="3" t="s">
        <v>112</v>
      </c>
      <c r="C39" s="3" t="s">
        <v>107</v>
      </c>
      <c r="D39" s="3" t="s">
        <v>108</v>
      </c>
      <c r="E39" s="3" t="s">
        <v>99</v>
      </c>
      <c r="F39" s="4">
        <v>94936.320000000007</v>
      </c>
      <c r="G39" s="4">
        <v>77847.782399999996</v>
      </c>
      <c r="H39" s="4">
        <f t="shared" si="0"/>
        <v>17088.537600000011</v>
      </c>
      <c r="I39" s="15">
        <v>0.56399999999999995</v>
      </c>
      <c r="J39" s="24">
        <v>8</v>
      </c>
    </row>
    <row r="40" spans="2:10" ht="18" customHeight="1">
      <c r="B40" s="3" t="s">
        <v>112</v>
      </c>
      <c r="C40" s="3" t="s">
        <v>107</v>
      </c>
      <c r="D40" s="3" t="s">
        <v>108</v>
      </c>
      <c r="E40" s="3" t="s">
        <v>97</v>
      </c>
      <c r="F40" s="4">
        <v>90305.279999999999</v>
      </c>
      <c r="G40" s="4">
        <v>70438.118399999992</v>
      </c>
      <c r="H40" s="4">
        <f t="shared" si="0"/>
        <v>19867.161600000007</v>
      </c>
      <c r="I40" s="17">
        <v>0.26500000000000001</v>
      </c>
      <c r="J40" s="24">
        <v>2</v>
      </c>
    </row>
    <row r="41" spans="2:10" ht="18" customHeight="1">
      <c r="B41" s="3" t="s">
        <v>112</v>
      </c>
      <c r="C41" s="3" t="s">
        <v>107</v>
      </c>
      <c r="D41" s="3" t="s">
        <v>108</v>
      </c>
      <c r="E41" s="3" t="s">
        <v>99</v>
      </c>
      <c r="F41" s="4">
        <v>519480</v>
      </c>
      <c r="G41" s="4">
        <v>441558</v>
      </c>
      <c r="H41" s="4">
        <f t="shared" ref="H41:H72" si="1">F41-G41</f>
        <v>77922</v>
      </c>
      <c r="I41" s="15">
        <v>0.39800000000000002</v>
      </c>
      <c r="J41" s="24">
        <v>6</v>
      </c>
    </row>
    <row r="42" spans="2:10" ht="18" customHeight="1">
      <c r="B42" s="3" t="s">
        <v>112</v>
      </c>
      <c r="C42" s="3" t="s">
        <v>107</v>
      </c>
      <c r="D42" s="3" t="s">
        <v>108</v>
      </c>
      <c r="E42" s="3" t="s">
        <v>97</v>
      </c>
      <c r="F42" s="4">
        <v>91238.399999999994</v>
      </c>
      <c r="G42" s="4">
        <v>90326.015999999989</v>
      </c>
      <c r="H42" s="4">
        <f t="shared" si="1"/>
        <v>912.38400000000547</v>
      </c>
      <c r="I42" s="15">
        <v>0.315</v>
      </c>
      <c r="J42" s="24">
        <v>9</v>
      </c>
    </row>
    <row r="43" spans="2:10" ht="18" customHeight="1">
      <c r="B43" s="3" t="s">
        <v>112</v>
      </c>
      <c r="C43" s="3" t="s">
        <v>107</v>
      </c>
      <c r="D43" s="3" t="s">
        <v>110</v>
      </c>
      <c r="E43" s="3" t="s">
        <v>97</v>
      </c>
      <c r="F43" s="4">
        <v>92620.800000000003</v>
      </c>
      <c r="G43" s="4">
        <v>104661.504</v>
      </c>
      <c r="H43" s="4">
        <f t="shared" si="1"/>
        <v>-12040.703999999998</v>
      </c>
      <c r="I43" s="15">
        <v>0.255</v>
      </c>
      <c r="J43" s="24">
        <v>9</v>
      </c>
    </row>
    <row r="44" spans="2:10" ht="18" customHeight="1">
      <c r="B44" s="3" t="s">
        <v>112</v>
      </c>
      <c r="C44" s="3" t="s">
        <v>107</v>
      </c>
      <c r="D44" s="3" t="s">
        <v>110</v>
      </c>
      <c r="E44" s="3" t="s">
        <v>99</v>
      </c>
      <c r="F44" s="4">
        <v>69465.600000000006</v>
      </c>
      <c r="G44" s="4">
        <v>66686.975999999995</v>
      </c>
      <c r="H44" s="4">
        <f t="shared" si="1"/>
        <v>2778.6240000000107</v>
      </c>
      <c r="I44" s="15">
        <v>0.56399999999999995</v>
      </c>
      <c r="J44" s="24">
        <v>8</v>
      </c>
    </row>
    <row r="45" spans="2:10" ht="18" customHeight="1">
      <c r="B45" s="3" t="s">
        <v>112</v>
      </c>
      <c r="C45" s="3" t="s">
        <v>107</v>
      </c>
      <c r="D45" s="3" t="s">
        <v>110</v>
      </c>
      <c r="E45" s="3" t="s">
        <v>97</v>
      </c>
      <c r="F45" s="4">
        <v>154275.84</v>
      </c>
      <c r="G45" s="4">
        <v>143476.5312</v>
      </c>
      <c r="H45" s="4">
        <f t="shared" si="1"/>
        <v>10799.308799999999</v>
      </c>
      <c r="I45" s="15">
        <v>0.318</v>
      </c>
      <c r="J45" s="24">
        <v>4</v>
      </c>
    </row>
    <row r="46" spans="2:10" ht="18" customHeight="1">
      <c r="B46" s="3" t="s">
        <v>112</v>
      </c>
      <c r="C46" s="3" t="s">
        <v>107</v>
      </c>
      <c r="D46" s="3" t="s">
        <v>110</v>
      </c>
      <c r="E46" s="3" t="s">
        <v>99</v>
      </c>
      <c r="F46" s="4">
        <v>113923.584</v>
      </c>
      <c r="G46" s="4">
        <v>93417.338879999996</v>
      </c>
      <c r="H46" s="4">
        <f t="shared" si="1"/>
        <v>20506.245120000007</v>
      </c>
      <c r="I46" s="15">
        <v>0.187</v>
      </c>
      <c r="J46" s="24">
        <v>5</v>
      </c>
    </row>
    <row r="47" spans="2:10" ht="18" customHeight="1">
      <c r="B47" s="3" t="s">
        <v>112</v>
      </c>
      <c r="C47" s="3" t="s">
        <v>107</v>
      </c>
      <c r="D47" s="3" t="s">
        <v>109</v>
      </c>
      <c r="E47" s="3" t="s">
        <v>97</v>
      </c>
      <c r="F47" s="4">
        <v>94936.320000000007</v>
      </c>
      <c r="G47" s="4">
        <v>77847.782399999996</v>
      </c>
      <c r="H47" s="4">
        <f t="shared" si="1"/>
        <v>17088.537600000011</v>
      </c>
      <c r="I47" s="15">
        <v>0.13400000000000001</v>
      </c>
      <c r="J47" s="24">
        <v>4</v>
      </c>
    </row>
    <row r="48" spans="2:10" ht="18" customHeight="1">
      <c r="B48" s="3" t="s">
        <v>112</v>
      </c>
      <c r="C48" s="3" t="s">
        <v>107</v>
      </c>
      <c r="D48" s="3" t="s">
        <v>109</v>
      </c>
      <c r="E48" s="3" t="s">
        <v>99</v>
      </c>
      <c r="F48" s="4">
        <v>91463.039999999994</v>
      </c>
      <c r="G48" s="4">
        <v>72255.801599999992</v>
      </c>
      <c r="H48" s="4">
        <f t="shared" si="1"/>
        <v>19207.238400000002</v>
      </c>
      <c r="I48" s="15">
        <v>0.27600000000000002</v>
      </c>
      <c r="J48" s="24">
        <v>5</v>
      </c>
    </row>
    <row r="49" spans="2:10" ht="18" customHeight="1">
      <c r="B49" s="3" t="s">
        <v>112</v>
      </c>
      <c r="C49" s="3" t="s">
        <v>107</v>
      </c>
      <c r="D49" s="3" t="s">
        <v>109</v>
      </c>
      <c r="E49" s="3" t="s">
        <v>97</v>
      </c>
      <c r="F49" s="4">
        <v>1447185.6</v>
      </c>
      <c r="G49" s="4">
        <v>1287995.1840000001</v>
      </c>
      <c r="H49" s="4">
        <f t="shared" si="1"/>
        <v>159190.41599999997</v>
      </c>
      <c r="I49" s="15">
        <v>0.23300000000000001</v>
      </c>
      <c r="J49" s="24">
        <v>9</v>
      </c>
    </row>
    <row r="50" spans="2:10" ht="18" customHeight="1">
      <c r="B50" s="3" t="s">
        <v>112</v>
      </c>
      <c r="C50" s="3" t="s">
        <v>107</v>
      </c>
      <c r="D50" s="3" t="s">
        <v>109</v>
      </c>
      <c r="E50" s="3" t="s">
        <v>99</v>
      </c>
      <c r="F50" s="4">
        <v>154275.84</v>
      </c>
      <c r="G50" s="4">
        <v>143476.5312</v>
      </c>
      <c r="H50" s="4">
        <f t="shared" si="1"/>
        <v>10799.308799999999</v>
      </c>
      <c r="I50" s="15">
        <v>0.247</v>
      </c>
      <c r="J50" s="24">
        <v>8</v>
      </c>
    </row>
    <row r="51" spans="2:10" ht="18" customHeight="1">
      <c r="B51" s="3" t="s">
        <v>112</v>
      </c>
      <c r="C51" s="3" t="s">
        <v>107</v>
      </c>
      <c r="D51" s="3" t="s">
        <v>109</v>
      </c>
      <c r="E51" s="3" t="s">
        <v>97</v>
      </c>
      <c r="F51" s="4">
        <v>113923.584</v>
      </c>
      <c r="G51" s="4">
        <v>93417.338879999996</v>
      </c>
      <c r="H51" s="4">
        <f t="shared" si="1"/>
        <v>20506.245120000007</v>
      </c>
      <c r="I51" s="15">
        <v>0.35599999999999998</v>
      </c>
      <c r="J51" s="24">
        <v>2</v>
      </c>
    </row>
    <row r="52" spans="2:10" ht="18" customHeight="1">
      <c r="B52" s="3" t="s">
        <v>105</v>
      </c>
      <c r="C52" s="3" t="s">
        <v>101</v>
      </c>
      <c r="D52" s="3" t="s">
        <v>102</v>
      </c>
      <c r="E52" s="3" t="s">
        <v>100</v>
      </c>
      <c r="F52" s="4">
        <v>1205988</v>
      </c>
      <c r="G52" s="4">
        <v>1073329.32</v>
      </c>
      <c r="H52" s="4">
        <f t="shared" si="1"/>
        <v>132658.67999999993</v>
      </c>
      <c r="I52" s="15">
        <v>0.432</v>
      </c>
      <c r="J52" s="24">
        <v>10</v>
      </c>
    </row>
    <row r="53" spans="2:10" ht="18" customHeight="1">
      <c r="B53" s="3" t="s">
        <v>105</v>
      </c>
      <c r="C53" s="3" t="s">
        <v>101</v>
      </c>
      <c r="D53" s="3" t="s">
        <v>102</v>
      </c>
      <c r="E53" s="3" t="s">
        <v>100</v>
      </c>
      <c r="F53" s="4">
        <f>128563.2+200000</f>
        <v>328563.20000000001</v>
      </c>
      <c r="G53" s="4">
        <v>305563.77600000001</v>
      </c>
      <c r="H53" s="4">
        <f t="shared" si="1"/>
        <v>22999.423999999999</v>
      </c>
      <c r="I53" s="17">
        <v>0.39800000000000002</v>
      </c>
      <c r="J53" s="24">
        <v>3</v>
      </c>
    </row>
    <row r="54" spans="2:10" ht="18" customHeight="1">
      <c r="B54" s="3" t="s">
        <v>98</v>
      </c>
      <c r="C54" s="3" t="s">
        <v>101</v>
      </c>
      <c r="D54" s="3" t="s">
        <v>102</v>
      </c>
      <c r="E54" s="3" t="s">
        <v>94</v>
      </c>
      <c r="F54" s="4">
        <v>71676</v>
      </c>
      <c r="G54" s="4">
        <v>70959.240000000005</v>
      </c>
      <c r="H54" s="4">
        <f t="shared" si="1"/>
        <v>716.75999999999476</v>
      </c>
      <c r="I54" s="15">
        <v>0.53300000000000003</v>
      </c>
      <c r="J54" s="24">
        <v>1</v>
      </c>
    </row>
    <row r="55" spans="2:10" ht="18" customHeight="1">
      <c r="B55" s="3" t="s">
        <v>98</v>
      </c>
      <c r="C55" s="3" t="s">
        <v>101</v>
      </c>
      <c r="D55" s="3" t="s">
        <v>102</v>
      </c>
      <c r="E55" s="3" t="s">
        <v>99</v>
      </c>
      <c r="F55" s="4">
        <v>51480</v>
      </c>
      <c r="G55" s="4">
        <v>58172.4</v>
      </c>
      <c r="H55" s="4">
        <f t="shared" si="1"/>
        <v>-6692.4000000000015</v>
      </c>
      <c r="I55" s="17">
        <v>0.26500000000000001</v>
      </c>
      <c r="J55" s="24">
        <v>9</v>
      </c>
    </row>
    <row r="56" spans="2:10" ht="18" customHeight="1">
      <c r="B56" s="3" t="s">
        <v>98</v>
      </c>
      <c r="C56" s="3" t="s">
        <v>101</v>
      </c>
      <c r="D56" s="3" t="s">
        <v>102</v>
      </c>
      <c r="E56" s="3" t="s">
        <v>99</v>
      </c>
      <c r="F56" s="4">
        <v>39600</v>
      </c>
      <c r="G56" s="4">
        <v>38016</v>
      </c>
      <c r="H56" s="4">
        <f t="shared" si="1"/>
        <v>1584</v>
      </c>
      <c r="I56" s="15">
        <v>0.56399999999999995</v>
      </c>
      <c r="J56" s="24">
        <v>2</v>
      </c>
    </row>
    <row r="57" spans="2:10" ht="18" customHeight="1">
      <c r="B57" s="3" t="s">
        <v>98</v>
      </c>
      <c r="C57" s="3" t="s">
        <v>101</v>
      </c>
      <c r="D57" s="3" t="s">
        <v>102</v>
      </c>
      <c r="E57" s="3" t="s">
        <v>97</v>
      </c>
      <c r="F57" s="4">
        <v>79113.600000000006</v>
      </c>
      <c r="G57" s="4">
        <v>64873.152000000002</v>
      </c>
      <c r="H57" s="4">
        <f t="shared" si="1"/>
        <v>14240.448000000004</v>
      </c>
      <c r="I57" s="15">
        <v>0.27600000000000002</v>
      </c>
      <c r="J57" s="24">
        <v>0</v>
      </c>
    </row>
    <row r="58" spans="2:10" ht="18" customHeight="1">
      <c r="B58" s="3" t="s">
        <v>98</v>
      </c>
      <c r="C58" s="3" t="s">
        <v>101</v>
      </c>
      <c r="D58" s="3" t="s">
        <v>102</v>
      </c>
      <c r="E58" s="3" t="s">
        <v>97</v>
      </c>
      <c r="F58" s="4">
        <v>79113.600000000006</v>
      </c>
      <c r="G58" s="4">
        <v>64873.152000000002</v>
      </c>
      <c r="H58" s="4">
        <f t="shared" si="1"/>
        <v>14240.448000000004</v>
      </c>
      <c r="I58" s="15">
        <v>0.54400000000000004</v>
      </c>
      <c r="J58" s="24">
        <v>6</v>
      </c>
    </row>
    <row r="59" spans="2:10" ht="18" customHeight="1">
      <c r="B59" s="3" t="s">
        <v>98</v>
      </c>
      <c r="C59" s="3" t="s">
        <v>101</v>
      </c>
      <c r="D59" s="3" t="s">
        <v>102</v>
      </c>
      <c r="E59" s="3" t="s">
        <v>97</v>
      </c>
      <c r="F59" s="4">
        <v>57888</v>
      </c>
      <c r="G59" s="4">
        <v>55572.480000000003</v>
      </c>
      <c r="H59" s="4">
        <f t="shared" si="1"/>
        <v>2315.5199999999968</v>
      </c>
      <c r="I59" s="15">
        <v>0.315</v>
      </c>
      <c r="J59" s="24">
        <v>5</v>
      </c>
    </row>
    <row r="60" spans="2:10" ht="18" customHeight="1">
      <c r="B60" s="3" t="s">
        <v>98</v>
      </c>
      <c r="C60" s="3" t="s">
        <v>101</v>
      </c>
      <c r="D60" s="3" t="s">
        <v>102</v>
      </c>
      <c r="E60" s="3" t="s">
        <v>97</v>
      </c>
      <c r="F60" s="4">
        <v>57888</v>
      </c>
      <c r="G60" s="4">
        <v>55572.480000000003</v>
      </c>
      <c r="H60" s="4">
        <f t="shared" si="1"/>
        <v>2315.5199999999968</v>
      </c>
      <c r="I60" s="15">
        <v>0.187</v>
      </c>
      <c r="J60" s="24">
        <v>3</v>
      </c>
    </row>
    <row r="61" spans="2:10" ht="18" customHeight="1">
      <c r="B61" s="3" t="s">
        <v>98</v>
      </c>
      <c r="C61" s="3" t="s">
        <v>92</v>
      </c>
      <c r="D61" s="3" t="s">
        <v>96</v>
      </c>
      <c r="E61" s="3" t="s">
        <v>99</v>
      </c>
      <c r="F61" s="4">
        <v>52800</v>
      </c>
      <c r="G61" s="4">
        <v>59664</v>
      </c>
      <c r="H61" s="4">
        <f t="shared" si="1"/>
        <v>-6864</v>
      </c>
      <c r="I61" s="15">
        <v>0.255</v>
      </c>
      <c r="J61" s="24">
        <v>8</v>
      </c>
    </row>
    <row r="62" spans="2:10" ht="18" customHeight="1">
      <c r="B62" s="3" t="s">
        <v>98</v>
      </c>
      <c r="C62" s="3" t="s">
        <v>92</v>
      </c>
      <c r="D62" s="3" t="s">
        <v>96</v>
      </c>
      <c r="E62" s="3" t="s">
        <v>99</v>
      </c>
      <c r="F62" s="4">
        <v>52140</v>
      </c>
      <c r="G62" s="4">
        <v>41190.6</v>
      </c>
      <c r="H62" s="4">
        <f t="shared" si="1"/>
        <v>10949.400000000001</v>
      </c>
      <c r="I62" s="15">
        <v>0.35599999999999998</v>
      </c>
      <c r="J62" s="24">
        <v>5</v>
      </c>
    </row>
    <row r="63" spans="2:10" ht="18" customHeight="1">
      <c r="B63" s="3" t="s">
        <v>98</v>
      </c>
      <c r="C63" s="3" t="s">
        <v>92</v>
      </c>
      <c r="D63" s="3" t="s">
        <v>96</v>
      </c>
      <c r="E63" s="3" t="s">
        <v>99</v>
      </c>
      <c r="F63" s="4">
        <v>52140</v>
      </c>
      <c r="G63" s="4">
        <v>41190.6</v>
      </c>
      <c r="H63" s="4">
        <f t="shared" si="1"/>
        <v>10949.400000000001</v>
      </c>
      <c r="I63" s="15">
        <v>0.27600000000000002</v>
      </c>
      <c r="J63" s="24">
        <v>6</v>
      </c>
    </row>
    <row r="64" spans="2:10" ht="18" customHeight="1">
      <c r="B64" s="3" t="s">
        <v>98</v>
      </c>
      <c r="C64" s="3" t="s">
        <v>92</v>
      </c>
      <c r="D64" s="3" t="s">
        <v>96</v>
      </c>
      <c r="E64" s="3" t="s">
        <v>97</v>
      </c>
      <c r="F64" s="4">
        <v>77184</v>
      </c>
      <c r="G64" s="4">
        <v>68693.759999999995</v>
      </c>
      <c r="H64" s="4">
        <f t="shared" si="1"/>
        <v>8490.2400000000052</v>
      </c>
      <c r="I64" s="15">
        <v>0.255</v>
      </c>
      <c r="J64" s="24">
        <v>5</v>
      </c>
    </row>
    <row r="65" spans="2:10" ht="18" customHeight="1">
      <c r="B65" s="3" t="s">
        <v>98</v>
      </c>
      <c r="C65" s="3" t="s">
        <v>92</v>
      </c>
      <c r="D65" s="3" t="s">
        <v>96</v>
      </c>
      <c r="E65" s="3" t="s">
        <v>97</v>
      </c>
      <c r="F65" s="4">
        <v>77184</v>
      </c>
      <c r="G65" s="4">
        <v>87217.919999999998</v>
      </c>
      <c r="H65" s="4">
        <f t="shared" si="1"/>
        <v>-10033.919999999998</v>
      </c>
      <c r="I65" s="15">
        <v>0.56399999999999995</v>
      </c>
      <c r="J65" s="24">
        <v>5</v>
      </c>
    </row>
    <row r="66" spans="2:10" ht="18" customHeight="1">
      <c r="B66" s="3" t="s">
        <v>98</v>
      </c>
      <c r="C66" s="3" t="s">
        <v>92</v>
      </c>
      <c r="D66" s="3" t="s">
        <v>96</v>
      </c>
      <c r="E66" s="3" t="s">
        <v>97</v>
      </c>
      <c r="F66" s="4">
        <v>76219.199999999997</v>
      </c>
      <c r="G66" s="4">
        <v>60213.167999999998</v>
      </c>
      <c r="H66" s="4">
        <f t="shared" si="1"/>
        <v>16006.031999999999</v>
      </c>
      <c r="I66" s="15">
        <v>0.54400000000000004</v>
      </c>
      <c r="J66" s="24">
        <v>1</v>
      </c>
    </row>
    <row r="67" spans="2:10" ht="18" customHeight="1">
      <c r="B67" s="3" t="s">
        <v>98</v>
      </c>
      <c r="C67" s="3" t="s">
        <v>92</v>
      </c>
      <c r="D67" s="3" t="s">
        <v>96</v>
      </c>
      <c r="E67" s="3" t="s">
        <v>97</v>
      </c>
      <c r="F67" s="4">
        <v>75254.399999999994</v>
      </c>
      <c r="G67" s="4">
        <v>58698.432000000001</v>
      </c>
      <c r="H67" s="4">
        <f t="shared" si="1"/>
        <v>16555.967999999993</v>
      </c>
      <c r="I67" s="15">
        <v>0.255</v>
      </c>
      <c r="J67" s="24">
        <v>9</v>
      </c>
    </row>
    <row r="68" spans="2:10" ht="18" customHeight="1">
      <c r="B68" s="3" t="s">
        <v>98</v>
      </c>
      <c r="C68" s="3" t="s">
        <v>101</v>
      </c>
      <c r="D68" s="3" t="s">
        <v>103</v>
      </c>
      <c r="E68" s="3" t="s">
        <v>99</v>
      </c>
      <c r="F68" s="4">
        <v>52800</v>
      </c>
      <c r="G68" s="4">
        <v>46992</v>
      </c>
      <c r="H68" s="4">
        <f t="shared" si="1"/>
        <v>5808</v>
      </c>
      <c r="I68" s="15">
        <v>0.187</v>
      </c>
      <c r="J68" s="24">
        <v>9</v>
      </c>
    </row>
    <row r="69" spans="2:10" ht="18" customHeight="1">
      <c r="B69" s="3" t="s">
        <v>98</v>
      </c>
      <c r="C69" s="3" t="s">
        <v>101</v>
      </c>
      <c r="D69" s="3" t="s">
        <v>103</v>
      </c>
      <c r="E69" s="3" t="s">
        <v>97</v>
      </c>
      <c r="F69" s="4">
        <v>76219.199999999997</v>
      </c>
      <c r="G69" s="4">
        <v>60213.167999999998</v>
      </c>
      <c r="H69" s="4">
        <f t="shared" si="1"/>
        <v>16006.031999999999</v>
      </c>
      <c r="I69" s="15">
        <v>0.26500000000000001</v>
      </c>
      <c r="J69" s="24">
        <v>7</v>
      </c>
    </row>
    <row r="70" spans="2:10" ht="18" customHeight="1">
      <c r="B70" s="3" t="s">
        <v>98</v>
      </c>
      <c r="C70" s="3" t="s">
        <v>101</v>
      </c>
      <c r="D70" s="3" t="s">
        <v>103</v>
      </c>
      <c r="E70" s="3" t="s">
        <v>97</v>
      </c>
      <c r="F70" s="4">
        <v>75254.399999999994</v>
      </c>
      <c r="G70" s="4">
        <v>58698.432000000001</v>
      </c>
      <c r="H70" s="4">
        <f t="shared" si="1"/>
        <v>16555.967999999993</v>
      </c>
      <c r="I70" s="15">
        <v>0.35599999999999998</v>
      </c>
      <c r="J70" s="24">
        <v>5</v>
      </c>
    </row>
    <row r="71" spans="2:10" ht="18" customHeight="1">
      <c r="B71" s="3" t="s">
        <v>98</v>
      </c>
      <c r="C71" s="3" t="s">
        <v>101</v>
      </c>
      <c r="D71" s="3" t="s">
        <v>103</v>
      </c>
      <c r="E71" s="3" t="s">
        <v>100</v>
      </c>
      <c r="F71" s="4">
        <v>296700</v>
      </c>
      <c r="G71" s="4">
        <v>216591</v>
      </c>
      <c r="H71" s="4">
        <f t="shared" si="1"/>
        <v>80109</v>
      </c>
      <c r="I71" s="15">
        <v>0.23300000000000001</v>
      </c>
      <c r="J71" s="24">
        <v>1</v>
      </c>
    </row>
    <row r="72" spans="2:10" ht="18" customHeight="1">
      <c r="B72" s="3" t="s">
        <v>98</v>
      </c>
      <c r="C72" s="3" t="s">
        <v>92</v>
      </c>
      <c r="D72" s="3" t="s">
        <v>93</v>
      </c>
      <c r="E72" s="3" t="s">
        <v>99</v>
      </c>
      <c r="F72" s="4">
        <v>54120</v>
      </c>
      <c r="G72" s="4">
        <v>44378.400000000001</v>
      </c>
      <c r="H72" s="4">
        <f t="shared" si="1"/>
        <v>9741.5999999999985</v>
      </c>
      <c r="I72" s="15">
        <v>0.315</v>
      </c>
      <c r="J72" s="24">
        <v>8</v>
      </c>
    </row>
    <row r="73" spans="2:10" ht="18" customHeight="1">
      <c r="B73" s="3" t="s">
        <v>98</v>
      </c>
      <c r="C73" s="3" t="s">
        <v>92</v>
      </c>
      <c r="D73" s="3" t="s">
        <v>93</v>
      </c>
      <c r="E73" s="3" t="s">
        <v>99</v>
      </c>
      <c r="F73" s="4">
        <v>54120</v>
      </c>
      <c r="G73" s="4">
        <v>44378.400000000001</v>
      </c>
      <c r="H73" s="4">
        <f>F73-G73</f>
        <v>9741.5999999999985</v>
      </c>
      <c r="I73" s="15">
        <v>0.56399999999999995</v>
      </c>
      <c r="J73" s="24">
        <v>3</v>
      </c>
    </row>
    <row r="74" spans="2:10" ht="18" customHeight="1">
      <c r="B74" s="3" t="s">
        <v>98</v>
      </c>
      <c r="C74" s="3" t="s">
        <v>92</v>
      </c>
      <c r="D74" s="3" t="s">
        <v>93</v>
      </c>
      <c r="E74" s="3" t="s">
        <v>99</v>
      </c>
      <c r="F74" s="4">
        <v>51480</v>
      </c>
      <c r="G74" s="4">
        <v>40154.400000000001</v>
      </c>
      <c r="H74" s="4">
        <f>F74-G74</f>
        <v>11325.599999999999</v>
      </c>
      <c r="I74" s="15">
        <v>0.255</v>
      </c>
      <c r="J74" s="24">
        <v>2</v>
      </c>
    </row>
    <row r="75" spans="2:10" ht="18" customHeight="1">
      <c r="B75" s="3" t="s">
        <v>98</v>
      </c>
      <c r="C75" s="3" t="s">
        <v>92</v>
      </c>
      <c r="D75" s="3" t="s">
        <v>93</v>
      </c>
      <c r="E75" s="3" t="s">
        <v>99</v>
      </c>
      <c r="F75" s="4">
        <v>39600</v>
      </c>
      <c r="G75" s="4">
        <v>38016</v>
      </c>
      <c r="H75" s="4">
        <f>F75-G75</f>
        <v>1584</v>
      </c>
      <c r="I75" s="15">
        <v>0.54400000000000004</v>
      </c>
      <c r="J75" s="24">
        <v>8</v>
      </c>
    </row>
    <row r="76" spans="2:10" ht="18" customHeight="1">
      <c r="B76" s="3" t="s">
        <v>98</v>
      </c>
      <c r="C76" s="3" t="s">
        <v>92</v>
      </c>
      <c r="D76" s="3" t="s">
        <v>93</v>
      </c>
      <c r="E76" s="3" t="s">
        <v>97</v>
      </c>
      <c r="F76" s="4">
        <v>79113.600000000006</v>
      </c>
      <c r="G76" s="4">
        <v>64873.152000000002</v>
      </c>
      <c r="H76" s="4">
        <f>F76-G76</f>
        <v>14240.448000000004</v>
      </c>
      <c r="I76" s="15">
        <v>0.255</v>
      </c>
      <c r="J76" s="24">
        <v>9</v>
      </c>
    </row>
    <row r="77" spans="2:10" s="31" customFormat="1" ht="18" customHeight="1">
      <c r="B77" s="25"/>
      <c r="C77" s="25"/>
      <c r="D77" s="25"/>
      <c r="E77" s="25"/>
      <c r="F77" s="33"/>
      <c r="G77" s="33"/>
      <c r="H77" s="33"/>
      <c r="I77" s="34"/>
      <c r="J77" s="26"/>
    </row>
    <row r="78" spans="2:10" ht="12.75">
      <c r="B78"/>
    </row>
    <row r="79" spans="2:10" ht="12.75">
      <c r="B79"/>
    </row>
    <row r="80" spans="2:10" ht="12.75">
      <c r="B80"/>
    </row>
    <row r="81" spans="2:2" ht="12.75">
      <c r="B81"/>
    </row>
    <row r="82" spans="2:2" ht="12.75">
      <c r="B82"/>
    </row>
    <row r="83" spans="2:2" ht="12.75">
      <c r="B83"/>
    </row>
    <row r="84" spans="2:2" ht="12.75">
      <c r="B84"/>
    </row>
    <row r="85" spans="2:2" ht="12.75">
      <c r="B85"/>
    </row>
    <row r="86" spans="2:2" ht="12.75">
      <c r="B86"/>
    </row>
    <row r="87" spans="2:2" ht="12.75">
      <c r="B87"/>
    </row>
    <row r="88" spans="2:2" ht="12.75">
      <c r="B88"/>
    </row>
    <row r="89" spans="2:2" ht="12.75">
      <c r="B89"/>
    </row>
    <row r="90" spans="2:2" ht="12.75">
      <c r="B90"/>
    </row>
    <row r="91" spans="2:2" ht="12.75">
      <c r="B91"/>
    </row>
    <row r="92" spans="2:2" ht="12.75">
      <c r="B92"/>
    </row>
    <row r="93" spans="2:2" ht="12.75">
      <c r="B93"/>
    </row>
    <row r="94" spans="2:2" ht="12.75">
      <c r="B94"/>
    </row>
    <row r="95" spans="2:2" ht="12.75">
      <c r="B95"/>
    </row>
    <row r="96" spans="2:2" ht="12.75">
      <c r="B96"/>
    </row>
    <row r="97" spans="2:2" ht="12.75">
      <c r="B97"/>
    </row>
    <row r="98" spans="2:2" ht="12.75">
      <c r="B98"/>
    </row>
    <row r="99" spans="2:2" ht="12.75">
      <c r="B99"/>
    </row>
    <row r="100" spans="2:2" ht="12.75">
      <c r="B100"/>
    </row>
    <row r="101" spans="2:2" ht="12.75">
      <c r="B101"/>
    </row>
    <row r="102" spans="2:2" ht="12.75">
      <c r="B102"/>
    </row>
    <row r="103" spans="2:2" ht="12.75">
      <c r="B103"/>
    </row>
    <row r="104" spans="2:2" ht="12.75">
      <c r="B104"/>
    </row>
    <row r="105" spans="2:2" ht="12.75">
      <c r="B105"/>
    </row>
    <row r="106" spans="2:2" ht="12.75">
      <c r="B106"/>
    </row>
    <row r="107" spans="2:2" ht="12.75">
      <c r="B107"/>
    </row>
    <row r="108" spans="2:2" ht="12.75">
      <c r="B108"/>
    </row>
    <row r="109" spans="2:2" ht="12.75">
      <c r="B109"/>
    </row>
    <row r="110" spans="2:2" ht="12.75">
      <c r="B110"/>
    </row>
    <row r="111" spans="2:2" ht="12.75">
      <c r="B111"/>
    </row>
    <row r="112" spans="2:2" ht="12.75">
      <c r="B112"/>
    </row>
    <row r="113" spans="2:2" ht="12.75">
      <c r="B113"/>
    </row>
    <row r="114" spans="2:2" ht="12.75">
      <c r="B114"/>
    </row>
    <row r="115" spans="2:2" ht="12.75">
      <c r="B115"/>
    </row>
    <row r="116" spans="2:2" ht="12.75">
      <c r="B116"/>
    </row>
    <row r="117" spans="2:2" ht="12.75">
      <c r="B117"/>
    </row>
    <row r="118" spans="2:2" ht="12.75">
      <c r="B118"/>
    </row>
    <row r="119" spans="2:2" ht="12.75">
      <c r="B119"/>
    </row>
    <row r="120" spans="2:2" ht="12.75">
      <c r="B120"/>
    </row>
    <row r="121" spans="2:2" ht="12.75">
      <c r="B121"/>
    </row>
    <row r="122" spans="2:2" ht="12.75">
      <c r="B122"/>
    </row>
    <row r="123" spans="2:2" ht="12.75">
      <c r="B123"/>
    </row>
    <row r="124" spans="2:2" ht="12.75">
      <c r="B124"/>
    </row>
    <row r="125" spans="2:2" ht="12.75">
      <c r="B125"/>
    </row>
    <row r="126" spans="2:2" ht="12.75">
      <c r="B126"/>
    </row>
    <row r="127" spans="2:2" ht="12.75">
      <c r="B127"/>
    </row>
    <row r="128" spans="2:2" ht="12.75">
      <c r="B128"/>
    </row>
    <row r="129" spans="2:2" ht="12.75">
      <c r="B129"/>
    </row>
    <row r="130" spans="2:2" ht="12.75">
      <c r="B130"/>
    </row>
    <row r="131" spans="2:2" ht="12.75">
      <c r="B131"/>
    </row>
    <row r="132" spans="2:2" ht="12.75">
      <c r="B132"/>
    </row>
    <row r="133" spans="2:2" ht="12.75">
      <c r="B133"/>
    </row>
    <row r="134" spans="2:2" ht="12.75">
      <c r="B134"/>
    </row>
    <row r="135" spans="2:2" ht="12.75">
      <c r="B135"/>
    </row>
    <row r="136" spans="2:2" ht="12.75">
      <c r="B136"/>
    </row>
    <row r="137" spans="2:2" ht="12.75">
      <c r="B137"/>
    </row>
    <row r="138" spans="2:2" ht="12.75">
      <c r="B138"/>
    </row>
    <row r="139" spans="2:2" ht="12.75">
      <c r="B139"/>
    </row>
    <row r="140" spans="2:2" ht="12.75">
      <c r="B140"/>
    </row>
    <row r="141" spans="2:2" ht="12.75">
      <c r="B141"/>
    </row>
    <row r="142" spans="2:2" ht="12.75">
      <c r="B142"/>
    </row>
    <row r="143" spans="2:2" ht="12.75">
      <c r="B143"/>
    </row>
    <row r="144" spans="2:2" ht="12.75">
      <c r="B144"/>
    </row>
    <row r="145" spans="2:2" ht="12.75">
      <c r="B145"/>
    </row>
    <row r="146" spans="2:2" ht="12.75">
      <c r="B146"/>
    </row>
    <row r="147" spans="2:2" ht="12.75">
      <c r="B147"/>
    </row>
    <row r="148" spans="2:2" ht="12.75">
      <c r="B148"/>
    </row>
    <row r="149" spans="2:2" ht="12.75">
      <c r="B149"/>
    </row>
    <row r="150" spans="2:2" ht="12.75">
      <c r="B150"/>
    </row>
    <row r="151" spans="2:2" ht="12.75">
      <c r="B151"/>
    </row>
    <row r="152" spans="2:2" ht="12.75">
      <c r="B152"/>
    </row>
    <row r="153" spans="2:2" ht="12.75">
      <c r="B153"/>
    </row>
    <row r="154" spans="2:2" ht="12.75">
      <c r="B154"/>
    </row>
    <row r="155" spans="2:2" ht="12.75">
      <c r="B155"/>
    </row>
    <row r="156" spans="2:2" ht="12.75">
      <c r="B156"/>
    </row>
    <row r="157" spans="2:2" ht="12.75">
      <c r="B157"/>
    </row>
    <row r="158" spans="2:2" ht="12.75">
      <c r="B158"/>
    </row>
    <row r="159" spans="2:2" ht="12.75">
      <c r="B159"/>
    </row>
    <row r="160" spans="2:2" ht="12.75">
      <c r="B160"/>
    </row>
    <row r="161" spans="2:2" ht="12.75">
      <c r="B161"/>
    </row>
    <row r="162" spans="2:2" ht="12.75">
      <c r="B162"/>
    </row>
    <row r="163" spans="2:2" ht="12.75">
      <c r="B163"/>
    </row>
    <row r="164" spans="2:2" ht="12.75">
      <c r="B164"/>
    </row>
    <row r="165" spans="2:2" ht="12.75">
      <c r="B165"/>
    </row>
    <row r="166" spans="2:2" ht="12.75">
      <c r="B166"/>
    </row>
    <row r="167" spans="2:2" ht="12.75">
      <c r="B167"/>
    </row>
    <row r="168" spans="2:2" ht="12.75">
      <c r="B168"/>
    </row>
    <row r="169" spans="2:2" ht="12.75">
      <c r="B169"/>
    </row>
    <row r="170" spans="2:2" ht="12.75">
      <c r="B170"/>
    </row>
    <row r="171" spans="2:2" ht="12.75">
      <c r="B171"/>
    </row>
    <row r="172" spans="2:2" ht="12.75">
      <c r="B172"/>
    </row>
    <row r="173" spans="2:2" ht="12.75">
      <c r="B173"/>
    </row>
    <row r="174" spans="2:2" ht="12.75">
      <c r="B174"/>
    </row>
    <row r="175" spans="2:2" ht="12.75">
      <c r="B175"/>
    </row>
    <row r="176" spans="2:2" ht="12.75">
      <c r="B176"/>
    </row>
    <row r="177" spans="2:2" ht="12.75">
      <c r="B177"/>
    </row>
    <row r="178" spans="2:2" ht="12.75">
      <c r="B178"/>
    </row>
    <row r="179" spans="2:2" ht="12.75">
      <c r="B179"/>
    </row>
    <row r="180" spans="2:2" ht="12.75">
      <c r="B180"/>
    </row>
    <row r="181" spans="2:2" ht="12.75">
      <c r="B181"/>
    </row>
    <row r="182" spans="2:2" ht="12.75">
      <c r="B182"/>
    </row>
    <row r="183" spans="2:2" ht="12.75">
      <c r="B183"/>
    </row>
    <row r="184" spans="2:2" ht="12.75">
      <c r="B184"/>
    </row>
    <row r="185" spans="2:2" ht="12.75">
      <c r="B185"/>
    </row>
    <row r="186" spans="2:2" ht="12.75">
      <c r="B186"/>
    </row>
    <row r="187" spans="2:2" ht="12.75">
      <c r="B187"/>
    </row>
    <row r="188" spans="2:2" ht="12.75">
      <c r="B188"/>
    </row>
    <row r="189" spans="2:2" ht="12.75">
      <c r="B189"/>
    </row>
    <row r="190" spans="2:2" ht="12.75">
      <c r="B190"/>
    </row>
    <row r="191" spans="2:2" ht="12.75">
      <c r="B191"/>
    </row>
    <row r="192" spans="2:2" ht="12.75">
      <c r="B192"/>
    </row>
    <row r="193" spans="2:2" ht="12.75">
      <c r="B193"/>
    </row>
    <row r="194" spans="2:2" ht="12.75">
      <c r="B194"/>
    </row>
    <row r="195" spans="2:2" ht="12.75">
      <c r="B195"/>
    </row>
    <row r="196" spans="2:2" ht="12.75">
      <c r="B196"/>
    </row>
    <row r="197" spans="2:2" ht="12.75">
      <c r="B197"/>
    </row>
    <row r="198" spans="2:2" ht="12.75">
      <c r="B198"/>
    </row>
    <row r="199" spans="2:2" ht="12.75">
      <c r="B199"/>
    </row>
    <row r="200" spans="2:2" ht="12.75">
      <c r="B200"/>
    </row>
    <row r="201" spans="2:2" ht="12.75">
      <c r="B201"/>
    </row>
    <row r="202" spans="2:2" ht="12.75">
      <c r="B202"/>
    </row>
    <row r="203" spans="2:2" ht="12.75">
      <c r="B203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9"/>
  <dimension ref="A1:J101"/>
  <sheetViews>
    <sheetView showGridLines="0" workbookViewId="0"/>
  </sheetViews>
  <sheetFormatPr defaultRowHeight="26.25"/>
  <cols>
    <col min="1" max="1" width="3.42578125" customWidth="1"/>
    <col min="2" max="2" width="18.28515625" style="20" customWidth="1"/>
    <col min="3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10" ht="30">
      <c r="A1" s="35" t="s">
        <v>1</v>
      </c>
      <c r="I1" s="20" t="s">
        <v>86</v>
      </c>
    </row>
    <row r="2" spans="1:10" ht="30">
      <c r="A2" s="35" t="s">
        <v>5</v>
      </c>
      <c r="E2" s="20">
        <f>DGET(B8:G12,G8,I1:I2)</f>
        <v>2</v>
      </c>
      <c r="I2" s="20" t="s">
        <v>97</v>
      </c>
    </row>
    <row r="3" spans="1:10">
      <c r="A3" s="28"/>
      <c r="B3" s="21"/>
    </row>
    <row r="5" spans="1:10" ht="18">
      <c r="B5" s="6" t="s">
        <v>82</v>
      </c>
      <c r="C5" s="7"/>
      <c r="D5" s="7"/>
      <c r="E5" s="7"/>
      <c r="F5" s="8"/>
      <c r="G5" s="8"/>
      <c r="H5" s="8"/>
      <c r="I5" s="7"/>
      <c r="J5" s="9"/>
    </row>
    <row r="6" spans="1:10" ht="18">
      <c r="B6" s="10" t="s">
        <v>83</v>
      </c>
      <c r="C6" s="11"/>
      <c r="D6" s="11"/>
      <c r="E6" s="11"/>
      <c r="F6" s="12"/>
      <c r="G6" s="12"/>
      <c r="H6" s="12"/>
      <c r="I6" s="11"/>
      <c r="J6" s="13"/>
    </row>
    <row r="7" spans="1:10" ht="18" hidden="1">
      <c r="B7" s="18"/>
      <c r="C7" s="16"/>
      <c r="D7" s="16"/>
      <c r="E7" s="16"/>
      <c r="F7" s="19"/>
      <c r="G7" s="19"/>
      <c r="H7" s="19"/>
      <c r="I7" s="16"/>
    </row>
    <row r="8" spans="1:10" ht="39" customHeight="1" thickBot="1">
      <c r="B8" s="14" t="s">
        <v>86</v>
      </c>
      <c r="C8" s="5" t="s">
        <v>88</v>
      </c>
      <c r="D8" s="5" t="s">
        <v>89</v>
      </c>
      <c r="E8" s="32" t="s">
        <v>90</v>
      </c>
      <c r="F8" s="23" t="s">
        <v>91</v>
      </c>
      <c r="G8" s="23" t="s">
        <v>106</v>
      </c>
    </row>
    <row r="9" spans="1:10" ht="18" customHeight="1">
      <c r="B9" s="3" t="s">
        <v>100</v>
      </c>
      <c r="C9" s="4">
        <v>47520</v>
      </c>
      <c r="D9" s="4">
        <v>45619.199999999997</v>
      </c>
      <c r="E9" s="4">
        <f>C9-D9</f>
        <v>1900.8000000000029</v>
      </c>
      <c r="F9" s="15">
        <v>0.247</v>
      </c>
      <c r="G9" s="24">
        <v>6</v>
      </c>
    </row>
    <row r="10" spans="1:10" ht="18" customHeight="1">
      <c r="B10" s="3" t="s">
        <v>94</v>
      </c>
      <c r="C10" s="4">
        <v>91463.039999999994</v>
      </c>
      <c r="D10" s="4">
        <v>72255.801599999992</v>
      </c>
      <c r="E10" s="4">
        <f>C10-D10</f>
        <v>19207.238400000002</v>
      </c>
      <c r="F10" s="15">
        <v>0.35599999999999998</v>
      </c>
      <c r="G10" s="24">
        <v>8</v>
      </c>
    </row>
    <row r="11" spans="1:10" ht="18" customHeight="1">
      <c r="B11" s="3" t="s">
        <v>97</v>
      </c>
      <c r="C11" s="4">
        <v>90305.279999999999</v>
      </c>
      <c r="D11" s="4">
        <v>70438.118399999992</v>
      </c>
      <c r="E11" s="4">
        <f>C11-D11</f>
        <v>19867.161600000007</v>
      </c>
      <c r="F11" s="17">
        <v>0.26500000000000001</v>
      </c>
      <c r="G11" s="24">
        <v>2</v>
      </c>
    </row>
    <row r="12" spans="1:10" ht="18" customHeight="1">
      <c r="B12" s="3" t="s">
        <v>99</v>
      </c>
      <c r="C12" s="4">
        <v>519480</v>
      </c>
      <c r="D12" s="4">
        <v>441558</v>
      </c>
      <c r="E12" s="4">
        <f>C12-D12</f>
        <v>77922</v>
      </c>
      <c r="F12" s="15">
        <v>0.39800000000000002</v>
      </c>
      <c r="G12" s="24">
        <v>6</v>
      </c>
    </row>
    <row r="13" spans="1:10" ht="12.75">
      <c r="B13"/>
    </row>
    <row r="14" spans="1:10" ht="12.75">
      <c r="B14"/>
    </row>
    <row r="15" spans="1:10" ht="12.75">
      <c r="B15"/>
    </row>
    <row r="16" spans="1:10" ht="12.75">
      <c r="B16"/>
    </row>
    <row r="17" spans="2:2" ht="12.75">
      <c r="B17"/>
    </row>
    <row r="18" spans="2:2" ht="12.75">
      <c r="B18"/>
    </row>
    <row r="19" spans="2:2" ht="12.75">
      <c r="B19"/>
    </row>
    <row r="20" spans="2:2" ht="12.75">
      <c r="B20"/>
    </row>
    <row r="21" spans="2:2" ht="12.75">
      <c r="B21"/>
    </row>
    <row r="22" spans="2:2" ht="12.75">
      <c r="B22"/>
    </row>
    <row r="23" spans="2:2" ht="12.75">
      <c r="B23"/>
    </row>
    <row r="24" spans="2:2" ht="12.75">
      <c r="B24"/>
    </row>
    <row r="25" spans="2:2" ht="12.75">
      <c r="B25"/>
    </row>
    <row r="26" spans="2:2" ht="12.75">
      <c r="B26"/>
    </row>
    <row r="27" spans="2:2" ht="12.75">
      <c r="B27"/>
    </row>
    <row r="28" spans="2:2" ht="12.75">
      <c r="B28"/>
    </row>
    <row r="29" spans="2:2" ht="12.75">
      <c r="B29"/>
    </row>
    <row r="30" spans="2:2" ht="12.75">
      <c r="B30"/>
    </row>
    <row r="31" spans="2:2" ht="12.75">
      <c r="B31"/>
    </row>
    <row r="32" spans="2:2" ht="12.75">
      <c r="B32"/>
    </row>
    <row r="33" spans="2:2" ht="12.75">
      <c r="B33"/>
    </row>
    <row r="34" spans="2:2" ht="12.75">
      <c r="B34"/>
    </row>
    <row r="35" spans="2:2" ht="12.75">
      <c r="B35"/>
    </row>
    <row r="36" spans="2:2" ht="12.75">
      <c r="B36"/>
    </row>
    <row r="37" spans="2:2" ht="12.75">
      <c r="B37"/>
    </row>
    <row r="38" spans="2:2" ht="12.75">
      <c r="B38"/>
    </row>
    <row r="39" spans="2:2" ht="12.75">
      <c r="B39"/>
    </row>
    <row r="40" spans="2:2" ht="12.75">
      <c r="B40"/>
    </row>
    <row r="41" spans="2:2" ht="12.75">
      <c r="B41"/>
    </row>
    <row r="42" spans="2:2" ht="12.75">
      <c r="B42"/>
    </row>
    <row r="43" spans="2:2" ht="12.75">
      <c r="B43"/>
    </row>
    <row r="44" spans="2:2" ht="12.75">
      <c r="B44"/>
    </row>
    <row r="45" spans="2:2" ht="12.75">
      <c r="B45"/>
    </row>
    <row r="46" spans="2:2" ht="12.75">
      <c r="B46"/>
    </row>
    <row r="47" spans="2:2" ht="12.75">
      <c r="B47"/>
    </row>
    <row r="48" spans="2:2" ht="12.75">
      <c r="B48"/>
    </row>
    <row r="49" spans="2:2" ht="12.75">
      <c r="B49"/>
    </row>
    <row r="50" spans="2:2" ht="12.75">
      <c r="B50"/>
    </row>
    <row r="51" spans="2:2" ht="12.75">
      <c r="B51"/>
    </row>
    <row r="52" spans="2:2" ht="12.75">
      <c r="B52"/>
    </row>
    <row r="53" spans="2:2" ht="12.75">
      <c r="B53"/>
    </row>
    <row r="54" spans="2:2" ht="12.75">
      <c r="B54"/>
    </row>
    <row r="55" spans="2:2" ht="12.75">
      <c r="B55"/>
    </row>
    <row r="56" spans="2:2" ht="12.75">
      <c r="B56"/>
    </row>
    <row r="57" spans="2:2" ht="12.75">
      <c r="B57"/>
    </row>
    <row r="58" spans="2:2" ht="12.75">
      <c r="B58"/>
    </row>
    <row r="59" spans="2:2" ht="12.75">
      <c r="B59"/>
    </row>
    <row r="60" spans="2:2" ht="12.75">
      <c r="B60"/>
    </row>
    <row r="61" spans="2:2" ht="12.75">
      <c r="B61"/>
    </row>
    <row r="62" spans="2:2" ht="12.75">
      <c r="B62"/>
    </row>
    <row r="63" spans="2:2" ht="12.75">
      <c r="B63"/>
    </row>
    <row r="64" spans="2:2" ht="12.75">
      <c r="B64"/>
    </row>
    <row r="65" spans="2:2" ht="12.75">
      <c r="B65"/>
    </row>
    <row r="66" spans="2:2" ht="12.75">
      <c r="B66"/>
    </row>
    <row r="67" spans="2:2" ht="12.75">
      <c r="B67"/>
    </row>
    <row r="68" spans="2:2" ht="12.75">
      <c r="B68"/>
    </row>
    <row r="69" spans="2:2" ht="12.75">
      <c r="B69"/>
    </row>
    <row r="70" spans="2:2" ht="12.75">
      <c r="B70"/>
    </row>
    <row r="71" spans="2:2" ht="12.75">
      <c r="B71"/>
    </row>
    <row r="72" spans="2:2" ht="12.75">
      <c r="B72"/>
    </row>
    <row r="73" spans="2:2" ht="12.75">
      <c r="B73"/>
    </row>
    <row r="74" spans="2:2" ht="12.75">
      <c r="B74"/>
    </row>
    <row r="75" spans="2:2" ht="12.75">
      <c r="B75"/>
    </row>
    <row r="76" spans="2:2" ht="12.75">
      <c r="B76"/>
    </row>
    <row r="77" spans="2:2" ht="12.75">
      <c r="B77"/>
    </row>
    <row r="78" spans="2:2" ht="12.75">
      <c r="B78"/>
    </row>
    <row r="79" spans="2:2" ht="12.75">
      <c r="B79"/>
    </row>
    <row r="80" spans="2:2" ht="12.75">
      <c r="B80"/>
    </row>
    <row r="81" spans="2:2" ht="12.75">
      <c r="B81"/>
    </row>
    <row r="82" spans="2:2" ht="12.75">
      <c r="B82"/>
    </row>
    <row r="83" spans="2:2" ht="12.75">
      <c r="B83"/>
    </row>
    <row r="84" spans="2:2" ht="12.75">
      <c r="B84"/>
    </row>
    <row r="85" spans="2:2" ht="12.75">
      <c r="B85"/>
    </row>
    <row r="86" spans="2:2" ht="12.75">
      <c r="B86"/>
    </row>
    <row r="87" spans="2:2" ht="12.75">
      <c r="B87"/>
    </row>
    <row r="88" spans="2:2" ht="12.75">
      <c r="B88"/>
    </row>
    <row r="89" spans="2:2" ht="12.75">
      <c r="B89"/>
    </row>
    <row r="90" spans="2:2" ht="12.75">
      <c r="B90"/>
    </row>
    <row r="91" spans="2:2" ht="12.75">
      <c r="B91"/>
    </row>
    <row r="92" spans="2:2" ht="12.75">
      <c r="B92"/>
    </row>
    <row r="93" spans="2:2" ht="12.75">
      <c r="B93"/>
    </row>
    <row r="94" spans="2:2" ht="12.75">
      <c r="B94"/>
    </row>
    <row r="95" spans="2:2" ht="12.75">
      <c r="B95"/>
    </row>
    <row r="96" spans="2:2" ht="12.75">
      <c r="B96"/>
    </row>
    <row r="97" spans="2:2" ht="12.75">
      <c r="B97"/>
    </row>
    <row r="98" spans="2:2" ht="12.75">
      <c r="B98"/>
    </row>
    <row r="99" spans="2:2" ht="12.75">
      <c r="B99"/>
    </row>
    <row r="100" spans="2:2" ht="12.75">
      <c r="B100"/>
    </row>
    <row r="101" spans="2:2" ht="12.75">
      <c r="B101"/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0"/>
  <dimension ref="A1:J203"/>
  <sheetViews>
    <sheetView showGridLines="0" workbookViewId="0"/>
  </sheetViews>
  <sheetFormatPr defaultRowHeight="26.25"/>
  <cols>
    <col min="1" max="1" width="3.42578125" customWidth="1"/>
    <col min="2" max="2" width="12.7109375" style="20" customWidth="1"/>
    <col min="3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10" ht="30">
      <c r="A1" s="35" t="s">
        <v>1</v>
      </c>
      <c r="I1" s="20" t="s">
        <v>87</v>
      </c>
    </row>
    <row r="2" spans="1:10" ht="30">
      <c r="A2" s="2" t="s">
        <v>6</v>
      </c>
      <c r="E2" s="20">
        <f>DMAX(B8:J76,J8,I1:I2)</f>
        <v>9</v>
      </c>
      <c r="I2" s="20" t="s">
        <v>111</v>
      </c>
    </row>
    <row r="3" spans="1:10">
      <c r="A3" s="28"/>
      <c r="B3" s="21"/>
    </row>
    <row r="5" spans="1:10" ht="18">
      <c r="B5" s="6" t="s">
        <v>82</v>
      </c>
      <c r="C5" s="7"/>
      <c r="D5" s="7"/>
      <c r="E5" s="7"/>
      <c r="F5" s="8"/>
      <c r="G5" s="8"/>
      <c r="H5" s="8"/>
      <c r="I5" s="7"/>
      <c r="J5" s="9"/>
    </row>
    <row r="6" spans="1:10" ht="18">
      <c r="B6" s="10" t="s">
        <v>83</v>
      </c>
      <c r="C6" s="11"/>
      <c r="D6" s="11"/>
      <c r="E6" s="11"/>
      <c r="F6" s="12"/>
      <c r="G6" s="12"/>
      <c r="H6" s="12"/>
      <c r="I6" s="11"/>
      <c r="J6" s="13"/>
    </row>
    <row r="7" spans="1:10" ht="18" hidden="1">
      <c r="B7" s="18"/>
      <c r="C7" s="16"/>
      <c r="D7" s="16"/>
      <c r="E7" s="16"/>
      <c r="F7" s="19"/>
      <c r="G7" s="19"/>
      <c r="H7" s="19"/>
      <c r="I7" s="16"/>
    </row>
    <row r="8" spans="1:10" ht="39" customHeight="1" thickBot="1">
      <c r="B8" s="14" t="s">
        <v>87</v>
      </c>
      <c r="C8" s="14" t="s">
        <v>84</v>
      </c>
      <c r="D8" s="14" t="s">
        <v>85</v>
      </c>
      <c r="E8" s="14" t="s">
        <v>86</v>
      </c>
      <c r="F8" s="5" t="s">
        <v>88</v>
      </c>
      <c r="G8" s="5" t="s">
        <v>89</v>
      </c>
      <c r="H8" s="32" t="s">
        <v>90</v>
      </c>
      <c r="I8" s="23" t="s">
        <v>91</v>
      </c>
      <c r="J8" s="23" t="s">
        <v>106</v>
      </c>
    </row>
    <row r="9" spans="1:10" ht="18" customHeight="1">
      <c r="B9" s="3" t="s">
        <v>111</v>
      </c>
      <c r="C9" s="3" t="s">
        <v>107</v>
      </c>
      <c r="D9" s="3" t="s">
        <v>108</v>
      </c>
      <c r="E9" s="3" t="s">
        <v>100</v>
      </c>
      <c r="F9" s="4">
        <v>47520</v>
      </c>
      <c r="G9" s="4">
        <v>45619.199999999997</v>
      </c>
      <c r="H9" s="4">
        <f t="shared" ref="H9:H40" si="0">F9-G9</f>
        <v>1900.8000000000029</v>
      </c>
      <c r="I9" s="15">
        <v>0.247</v>
      </c>
      <c r="J9" s="24">
        <v>6</v>
      </c>
    </row>
    <row r="10" spans="1:10" ht="18" customHeight="1">
      <c r="B10" s="3" t="s">
        <v>111</v>
      </c>
      <c r="C10" s="3" t="s">
        <v>107</v>
      </c>
      <c r="D10" s="3" t="s">
        <v>108</v>
      </c>
      <c r="E10" s="3" t="s">
        <v>94</v>
      </c>
      <c r="F10" s="4">
        <v>91463.039999999994</v>
      </c>
      <c r="G10" s="4">
        <v>72255.801599999992</v>
      </c>
      <c r="H10" s="4">
        <f t="shared" si="0"/>
        <v>19207.238400000002</v>
      </c>
      <c r="I10" s="15">
        <v>0.35599999999999998</v>
      </c>
      <c r="J10" s="24">
        <v>8</v>
      </c>
    </row>
    <row r="11" spans="1:10" ht="18" customHeight="1">
      <c r="B11" s="3" t="s">
        <v>111</v>
      </c>
      <c r="C11" s="3" t="s">
        <v>107</v>
      </c>
      <c r="D11" s="3" t="s">
        <v>108</v>
      </c>
      <c r="E11" s="3" t="s">
        <v>100</v>
      </c>
      <c r="F11" s="4">
        <v>356040</v>
      </c>
      <c r="G11" s="4">
        <v>259909.2</v>
      </c>
      <c r="H11" s="4">
        <f t="shared" si="0"/>
        <v>96130.799999999988</v>
      </c>
      <c r="I11" s="15">
        <v>0.255</v>
      </c>
      <c r="J11" s="24">
        <v>2</v>
      </c>
    </row>
    <row r="12" spans="1:10" ht="18" customHeight="1">
      <c r="B12" s="3" t="s">
        <v>111</v>
      </c>
      <c r="C12" s="3" t="s">
        <v>107</v>
      </c>
      <c r="D12" s="3" t="s">
        <v>108</v>
      </c>
      <c r="E12" s="3" t="s">
        <v>94</v>
      </c>
      <c r="F12" s="4">
        <v>154275.84</v>
      </c>
      <c r="G12" s="4">
        <v>143476.5312</v>
      </c>
      <c r="H12" s="4">
        <f t="shared" si="0"/>
        <v>10799.308799999999</v>
      </c>
      <c r="I12" s="15">
        <v>0.65</v>
      </c>
      <c r="J12" s="24">
        <v>9</v>
      </c>
    </row>
    <row r="13" spans="1:10" ht="18" customHeight="1">
      <c r="B13" s="3" t="s">
        <v>111</v>
      </c>
      <c r="C13" s="3" t="s">
        <v>107</v>
      </c>
      <c r="D13" s="3" t="s">
        <v>108</v>
      </c>
      <c r="E13" s="3" t="s">
        <v>100</v>
      </c>
      <c r="F13" s="4">
        <v>113923.584</v>
      </c>
      <c r="G13" s="4">
        <v>93417.338879999996</v>
      </c>
      <c r="H13" s="4">
        <f t="shared" si="0"/>
        <v>20506.245120000007</v>
      </c>
      <c r="I13" s="15">
        <v>0.255</v>
      </c>
      <c r="J13" s="24">
        <v>6</v>
      </c>
    </row>
    <row r="14" spans="1:10" ht="18" customHeight="1">
      <c r="B14" s="3" t="s">
        <v>111</v>
      </c>
      <c r="C14" s="3" t="s">
        <v>107</v>
      </c>
      <c r="D14" s="3" t="s">
        <v>110</v>
      </c>
      <c r="E14" s="3" t="s">
        <v>94</v>
      </c>
      <c r="F14" s="4">
        <v>94936.320000000007</v>
      </c>
      <c r="G14" s="4">
        <v>77847.782399999996</v>
      </c>
      <c r="H14" s="4">
        <f t="shared" si="0"/>
        <v>17088.537600000011</v>
      </c>
      <c r="I14" s="15">
        <v>0.315</v>
      </c>
      <c r="J14" s="24">
        <v>9</v>
      </c>
    </row>
    <row r="15" spans="1:10" ht="18" customHeight="1">
      <c r="B15" s="3" t="s">
        <v>111</v>
      </c>
      <c r="C15" s="3" t="s">
        <v>107</v>
      </c>
      <c r="D15" s="3" t="s">
        <v>110</v>
      </c>
      <c r="E15" s="3" t="s">
        <v>100</v>
      </c>
      <c r="F15" s="4">
        <v>90305.279999999999</v>
      </c>
      <c r="G15" s="4">
        <v>70438.118399999992</v>
      </c>
      <c r="H15" s="4">
        <f t="shared" si="0"/>
        <v>19867.161600000007</v>
      </c>
      <c r="I15" s="15">
        <v>0.255</v>
      </c>
      <c r="J15" s="24"/>
    </row>
    <row r="16" spans="1:10" ht="18" customHeight="1">
      <c r="B16" s="3" t="s">
        <v>111</v>
      </c>
      <c r="C16" s="3" t="s">
        <v>107</v>
      </c>
      <c r="D16" s="3" t="s">
        <v>110</v>
      </c>
      <c r="E16" s="3" t="s">
        <v>94</v>
      </c>
      <c r="F16" s="4">
        <v>394275.84000000003</v>
      </c>
      <c r="G16" s="4">
        <v>366676.53120000003</v>
      </c>
      <c r="H16" s="4">
        <f t="shared" si="0"/>
        <v>27599.308799999999</v>
      </c>
      <c r="I16" s="15">
        <v>0.154</v>
      </c>
      <c r="J16" s="24">
        <v>0</v>
      </c>
    </row>
    <row r="17" spans="2:10" ht="18" customHeight="1">
      <c r="B17" s="3" t="s">
        <v>111</v>
      </c>
      <c r="C17" s="3" t="s">
        <v>107</v>
      </c>
      <c r="D17" s="3" t="s">
        <v>110</v>
      </c>
      <c r="E17" s="3" t="s">
        <v>100</v>
      </c>
      <c r="F17" s="4">
        <v>116121.60000000001</v>
      </c>
      <c r="G17" s="4">
        <v>84768.767999999996</v>
      </c>
      <c r="H17" s="4">
        <f t="shared" si="0"/>
        <v>31352.832000000009</v>
      </c>
      <c r="I17" s="15">
        <v>0.13400000000000001</v>
      </c>
      <c r="J17" s="24">
        <v>3</v>
      </c>
    </row>
    <row r="18" spans="2:10" ht="18" customHeight="1">
      <c r="B18" s="3" t="s">
        <v>111</v>
      </c>
      <c r="C18" s="3" t="s">
        <v>107</v>
      </c>
      <c r="D18" s="3" t="s">
        <v>109</v>
      </c>
      <c r="E18" s="3" t="s">
        <v>100</v>
      </c>
      <c r="F18" s="4">
        <v>92620.800000000003</v>
      </c>
      <c r="G18" s="4">
        <v>82432.511999999988</v>
      </c>
      <c r="H18" s="4">
        <f t="shared" si="0"/>
        <v>10188.288000000015</v>
      </c>
      <c r="I18" s="15">
        <v>0.187</v>
      </c>
      <c r="J18" s="24">
        <v>3</v>
      </c>
    </row>
    <row r="19" spans="2:10" ht="18" customHeight="1">
      <c r="B19" s="3" t="s">
        <v>111</v>
      </c>
      <c r="C19" s="3" t="s">
        <v>107</v>
      </c>
      <c r="D19" s="3" t="s">
        <v>109</v>
      </c>
      <c r="E19" s="3" t="s">
        <v>94</v>
      </c>
      <c r="F19" s="4">
        <v>69465.600000000006</v>
      </c>
      <c r="G19" s="4">
        <v>66686.975999999995</v>
      </c>
      <c r="H19" s="4">
        <f t="shared" si="0"/>
        <v>2778.6240000000107</v>
      </c>
      <c r="I19" s="15">
        <v>0.54400000000000004</v>
      </c>
      <c r="J19" s="24">
        <v>9</v>
      </c>
    </row>
    <row r="20" spans="2:10" ht="18" customHeight="1">
      <c r="B20" s="3" t="s">
        <v>111</v>
      </c>
      <c r="C20" s="3" t="s">
        <v>107</v>
      </c>
      <c r="D20" s="3" t="s">
        <v>109</v>
      </c>
      <c r="E20" s="3" t="s">
        <v>100</v>
      </c>
      <c r="F20" s="4">
        <v>261004.79999999999</v>
      </c>
      <c r="G20" s="4">
        <v>221854.07999999999</v>
      </c>
      <c r="H20" s="4">
        <f t="shared" si="0"/>
        <v>39150.720000000001</v>
      </c>
      <c r="I20" s="15">
        <v>0.23300000000000001</v>
      </c>
      <c r="J20" s="24">
        <v>6</v>
      </c>
    </row>
    <row r="21" spans="2:10" ht="18" customHeight="1">
      <c r="B21" s="3" t="s">
        <v>111</v>
      </c>
      <c r="C21" s="3" t="s">
        <v>107</v>
      </c>
      <c r="D21" s="3" t="s">
        <v>109</v>
      </c>
      <c r="E21" s="3" t="s">
        <v>94</v>
      </c>
      <c r="F21" s="4">
        <v>57024</v>
      </c>
      <c r="G21" s="4">
        <v>54743.040000000001</v>
      </c>
      <c r="H21" s="4">
        <f t="shared" si="0"/>
        <v>2280.9599999999991</v>
      </c>
      <c r="I21" s="15">
        <v>0.56399999999999995</v>
      </c>
      <c r="J21" s="24">
        <v>8</v>
      </c>
    </row>
    <row r="22" spans="2:10" ht="18" customHeight="1">
      <c r="B22" s="3" t="s">
        <v>95</v>
      </c>
      <c r="C22" s="3" t="s">
        <v>101</v>
      </c>
      <c r="D22" s="3" t="s">
        <v>102</v>
      </c>
      <c r="E22" s="3" t="s">
        <v>94</v>
      </c>
      <c r="F22" s="4">
        <v>181988</v>
      </c>
      <c r="G22" s="4">
        <v>205646.44</v>
      </c>
      <c r="H22" s="4">
        <f t="shared" si="0"/>
        <v>-23658.440000000002</v>
      </c>
      <c r="I22" s="15">
        <v>0.432</v>
      </c>
      <c r="J22" s="24">
        <v>2</v>
      </c>
    </row>
    <row r="23" spans="2:10" ht="18" customHeight="1">
      <c r="B23" s="3" t="s">
        <v>95</v>
      </c>
      <c r="C23" s="3" t="s">
        <v>101</v>
      </c>
      <c r="D23" s="3" t="s">
        <v>102</v>
      </c>
      <c r="E23" s="3" t="s">
        <v>94</v>
      </c>
      <c r="F23" s="4">
        <v>121197.6</v>
      </c>
      <c r="G23" s="4">
        <v>112713.76800000001</v>
      </c>
      <c r="H23" s="4">
        <f t="shared" si="0"/>
        <v>8483.8319999999949</v>
      </c>
      <c r="I23" s="15">
        <v>0.154</v>
      </c>
      <c r="J23" s="24">
        <v>4</v>
      </c>
    </row>
    <row r="24" spans="2:10" ht="18" customHeight="1">
      <c r="B24" s="3" t="s">
        <v>95</v>
      </c>
      <c r="C24" s="3" t="s">
        <v>101</v>
      </c>
      <c r="D24" s="3" t="s">
        <v>102</v>
      </c>
      <c r="E24" s="3" t="s">
        <v>100</v>
      </c>
      <c r="F24" s="4">
        <v>432900</v>
      </c>
      <c r="G24" s="4">
        <v>367965</v>
      </c>
      <c r="H24" s="4">
        <f t="shared" si="0"/>
        <v>64935</v>
      </c>
      <c r="I24" s="15">
        <v>0.247</v>
      </c>
      <c r="J24" s="24">
        <v>2</v>
      </c>
    </row>
    <row r="25" spans="2:10" ht="18" customHeight="1">
      <c r="B25" s="3" t="s">
        <v>95</v>
      </c>
      <c r="C25" s="3" t="s">
        <v>101</v>
      </c>
      <c r="D25" s="3" t="s">
        <v>102</v>
      </c>
      <c r="E25" s="3" t="s">
        <v>100</v>
      </c>
      <c r="F25" s="4">
        <v>96768</v>
      </c>
      <c r="G25" s="4">
        <v>70640.639999999999</v>
      </c>
      <c r="H25" s="4">
        <f t="shared" si="0"/>
        <v>26127.360000000001</v>
      </c>
      <c r="I25" s="15">
        <v>0.318</v>
      </c>
      <c r="J25" s="24">
        <v>2</v>
      </c>
    </row>
    <row r="26" spans="2:10" ht="18" customHeight="1">
      <c r="B26" s="3" t="s">
        <v>95</v>
      </c>
      <c r="C26" s="3" t="s">
        <v>92</v>
      </c>
      <c r="D26" s="3" t="s">
        <v>96</v>
      </c>
      <c r="E26" s="3" t="s">
        <v>94</v>
      </c>
      <c r="F26" s="4">
        <v>121197.6</v>
      </c>
      <c r="G26" s="4">
        <v>112713.76800000001</v>
      </c>
      <c r="H26" s="4">
        <f t="shared" si="0"/>
        <v>8483.8319999999949</v>
      </c>
      <c r="I26" s="15">
        <v>0.45</v>
      </c>
      <c r="J26" s="24">
        <v>13</v>
      </c>
    </row>
    <row r="27" spans="2:10" ht="18" customHeight="1">
      <c r="B27" s="3" t="s">
        <v>95</v>
      </c>
      <c r="C27" s="3" t="s">
        <v>92</v>
      </c>
      <c r="D27" s="3" t="s">
        <v>96</v>
      </c>
      <c r="E27" s="3" t="s">
        <v>94</v>
      </c>
      <c r="F27" s="4">
        <v>121197.6</v>
      </c>
      <c r="G27" s="4">
        <v>112713.76800000001</v>
      </c>
      <c r="H27" s="4">
        <f t="shared" si="0"/>
        <v>8483.8319999999949</v>
      </c>
      <c r="I27" s="15">
        <v>0.23300000000000001</v>
      </c>
      <c r="J27" s="24"/>
    </row>
    <row r="28" spans="2:10" ht="18" customHeight="1">
      <c r="B28" s="3" t="s">
        <v>95</v>
      </c>
      <c r="C28" s="3" t="s">
        <v>92</v>
      </c>
      <c r="D28" s="3" t="s">
        <v>96</v>
      </c>
      <c r="E28" s="3" t="s">
        <v>94</v>
      </c>
      <c r="F28" s="4">
        <v>110772</v>
      </c>
      <c r="G28" s="4">
        <v>94156.2</v>
      </c>
      <c r="H28" s="4">
        <f t="shared" si="0"/>
        <v>16615.800000000003</v>
      </c>
      <c r="I28" s="15">
        <v>0.39800000000000002</v>
      </c>
      <c r="J28" s="24">
        <v>9</v>
      </c>
    </row>
    <row r="29" spans="2:10" ht="18" customHeight="1">
      <c r="B29" s="3" t="s">
        <v>95</v>
      </c>
      <c r="C29" s="3" t="s">
        <v>101</v>
      </c>
      <c r="D29" s="3" t="s">
        <v>103</v>
      </c>
      <c r="E29" s="3" t="s">
        <v>100</v>
      </c>
      <c r="F29" s="4">
        <v>128563.2</v>
      </c>
      <c r="G29" s="4">
        <v>119563.776</v>
      </c>
      <c r="H29" s="4">
        <f t="shared" si="0"/>
        <v>8999.4239999999991</v>
      </c>
      <c r="I29" s="15">
        <v>0.39800000000000002</v>
      </c>
      <c r="J29" s="24">
        <v>8</v>
      </c>
    </row>
    <row r="30" spans="2:10" ht="18" customHeight="1">
      <c r="B30" s="3" t="s">
        <v>95</v>
      </c>
      <c r="C30" s="3" t="s">
        <v>101</v>
      </c>
      <c r="D30" s="3" t="s">
        <v>103</v>
      </c>
      <c r="E30" s="3" t="s">
        <v>100</v>
      </c>
      <c r="F30" s="4">
        <v>128563.2</v>
      </c>
      <c r="G30" s="4">
        <v>119563.776</v>
      </c>
      <c r="H30" s="4">
        <f t="shared" si="0"/>
        <v>8999.4239999999991</v>
      </c>
      <c r="I30" s="15">
        <v>0.23300000000000001</v>
      </c>
      <c r="J30" s="24">
        <v>1</v>
      </c>
    </row>
    <row r="31" spans="2:10" ht="18" customHeight="1">
      <c r="B31" s="3" t="s">
        <v>95</v>
      </c>
      <c r="C31" s="3" t="s">
        <v>101</v>
      </c>
      <c r="D31" s="3" t="s">
        <v>104</v>
      </c>
      <c r="E31" s="3" t="s">
        <v>100</v>
      </c>
      <c r="F31" s="4">
        <v>76032</v>
      </c>
      <c r="G31" s="4">
        <v>75271.679999999993</v>
      </c>
      <c r="H31" s="4">
        <f t="shared" si="0"/>
        <v>760.32000000000698</v>
      </c>
      <c r="I31" s="15">
        <v>0.65</v>
      </c>
      <c r="J31" s="24">
        <v>0</v>
      </c>
    </row>
    <row r="32" spans="2:10" ht="18" customHeight="1">
      <c r="B32" s="3" t="s">
        <v>95</v>
      </c>
      <c r="C32" s="3" t="s">
        <v>92</v>
      </c>
      <c r="D32" s="3" t="s">
        <v>93</v>
      </c>
      <c r="E32" s="3" t="s">
        <v>94</v>
      </c>
      <c r="F32" s="4">
        <v>110772</v>
      </c>
      <c r="G32" s="4">
        <v>125172.36</v>
      </c>
      <c r="H32" s="4">
        <f t="shared" si="0"/>
        <v>-14400.36</v>
      </c>
      <c r="I32" s="15">
        <v>0.23300000000000001</v>
      </c>
      <c r="J32" s="24"/>
    </row>
    <row r="33" spans="2:10" ht="18" customHeight="1">
      <c r="B33" s="3" t="s">
        <v>95</v>
      </c>
      <c r="C33" s="3" t="s">
        <v>92</v>
      </c>
      <c r="D33" s="3" t="s">
        <v>93</v>
      </c>
      <c r="E33" s="3" t="s">
        <v>94</v>
      </c>
      <c r="F33" s="4">
        <v>110772</v>
      </c>
      <c r="G33" s="4">
        <v>125172.36</v>
      </c>
      <c r="H33" s="4">
        <f t="shared" si="0"/>
        <v>-14400.36</v>
      </c>
      <c r="I33" s="15">
        <v>0.318</v>
      </c>
      <c r="J33" s="24">
        <v>1</v>
      </c>
    </row>
    <row r="34" spans="2:10" ht="18" customHeight="1">
      <c r="B34" s="3" t="s">
        <v>95</v>
      </c>
      <c r="C34" s="3" t="s">
        <v>92</v>
      </c>
      <c r="D34" s="3" t="s">
        <v>93</v>
      </c>
      <c r="E34" s="3" t="s">
        <v>94</v>
      </c>
      <c r="F34" s="4">
        <v>91224</v>
      </c>
      <c r="G34" s="4">
        <v>66593.52</v>
      </c>
      <c r="H34" s="4">
        <f t="shared" si="0"/>
        <v>24630.479999999996</v>
      </c>
      <c r="I34" s="15">
        <v>0.65</v>
      </c>
      <c r="J34" s="24">
        <v>6</v>
      </c>
    </row>
    <row r="35" spans="2:10" ht="18" customHeight="1">
      <c r="B35" s="3" t="s">
        <v>95</v>
      </c>
      <c r="C35" s="3" t="s">
        <v>92</v>
      </c>
      <c r="D35" s="3" t="s">
        <v>93</v>
      </c>
      <c r="E35" s="3" t="s">
        <v>94</v>
      </c>
      <c r="F35" s="4">
        <v>91224</v>
      </c>
      <c r="G35" s="4">
        <v>127713.60000000001</v>
      </c>
      <c r="H35" s="4">
        <f t="shared" si="0"/>
        <v>-36489.600000000006</v>
      </c>
      <c r="I35" s="15">
        <v>0.247</v>
      </c>
      <c r="J35" s="24">
        <v>4</v>
      </c>
    </row>
    <row r="36" spans="2:10" ht="18" customHeight="1">
      <c r="B36" s="3" t="s">
        <v>95</v>
      </c>
      <c r="C36" s="3" t="s">
        <v>92</v>
      </c>
      <c r="D36" s="3" t="s">
        <v>93</v>
      </c>
      <c r="E36" s="3" t="s">
        <v>94</v>
      </c>
      <c r="F36" s="4">
        <v>71676</v>
      </c>
      <c r="G36" s="4">
        <v>70959.240000000005</v>
      </c>
      <c r="H36" s="4">
        <f t="shared" si="0"/>
        <v>716.75999999999476</v>
      </c>
      <c r="I36" s="15">
        <v>0.13400000000000001</v>
      </c>
      <c r="J36" s="24">
        <v>9</v>
      </c>
    </row>
    <row r="37" spans="2:10" ht="18" customHeight="1">
      <c r="B37" s="3" t="s">
        <v>95</v>
      </c>
      <c r="C37" s="3" t="s">
        <v>92</v>
      </c>
      <c r="D37" s="3" t="s">
        <v>93</v>
      </c>
      <c r="E37" s="3" t="s">
        <v>100</v>
      </c>
      <c r="F37" s="4">
        <v>217504</v>
      </c>
      <c r="G37" s="4">
        <v>184878.4</v>
      </c>
      <c r="H37" s="4">
        <f t="shared" si="0"/>
        <v>32625.600000000006</v>
      </c>
      <c r="I37" s="15">
        <v>0.23300000000000001</v>
      </c>
      <c r="J37" s="24">
        <v>9</v>
      </c>
    </row>
    <row r="38" spans="2:10" ht="18" customHeight="1">
      <c r="B38" s="3" t="s">
        <v>95</v>
      </c>
      <c r="C38" s="3" t="s">
        <v>92</v>
      </c>
      <c r="D38" s="3" t="s">
        <v>93</v>
      </c>
      <c r="E38" s="3" t="s">
        <v>100</v>
      </c>
      <c r="F38" s="4">
        <v>128563.2</v>
      </c>
      <c r="G38" s="4">
        <v>119563.776</v>
      </c>
      <c r="H38" s="4">
        <f t="shared" si="0"/>
        <v>8999.4239999999991</v>
      </c>
      <c r="I38" s="15">
        <v>0.154</v>
      </c>
      <c r="J38" s="24">
        <v>3</v>
      </c>
    </row>
    <row r="39" spans="2:10" ht="18" customHeight="1">
      <c r="B39" s="3" t="s">
        <v>112</v>
      </c>
      <c r="C39" s="3" t="s">
        <v>107</v>
      </c>
      <c r="D39" s="3" t="s">
        <v>108</v>
      </c>
      <c r="E39" s="3" t="s">
        <v>99</v>
      </c>
      <c r="F39" s="4">
        <v>94936.320000000007</v>
      </c>
      <c r="G39" s="4">
        <v>77847.782399999996</v>
      </c>
      <c r="H39" s="4">
        <f t="shared" si="0"/>
        <v>17088.537600000011</v>
      </c>
      <c r="I39" s="15">
        <v>0.56399999999999995</v>
      </c>
      <c r="J39" s="24">
        <v>8</v>
      </c>
    </row>
    <row r="40" spans="2:10" ht="18" customHeight="1">
      <c r="B40" s="3" t="s">
        <v>112</v>
      </c>
      <c r="C40" s="3" t="s">
        <v>107</v>
      </c>
      <c r="D40" s="3" t="s">
        <v>108</v>
      </c>
      <c r="E40" s="3" t="s">
        <v>97</v>
      </c>
      <c r="F40" s="4">
        <v>90305.279999999999</v>
      </c>
      <c r="G40" s="4">
        <v>70438.118399999992</v>
      </c>
      <c r="H40" s="4">
        <f t="shared" si="0"/>
        <v>19867.161600000007</v>
      </c>
      <c r="I40" s="17">
        <v>0.26500000000000001</v>
      </c>
      <c r="J40" s="24">
        <v>2</v>
      </c>
    </row>
    <row r="41" spans="2:10" ht="18" customHeight="1">
      <c r="B41" s="3" t="s">
        <v>112</v>
      </c>
      <c r="C41" s="3" t="s">
        <v>107</v>
      </c>
      <c r="D41" s="3" t="s">
        <v>108</v>
      </c>
      <c r="E41" s="3" t="s">
        <v>99</v>
      </c>
      <c r="F41" s="4">
        <v>519480</v>
      </c>
      <c r="G41" s="4">
        <v>441558</v>
      </c>
      <c r="H41" s="4">
        <f t="shared" ref="H41:H72" si="1">F41-G41</f>
        <v>77922</v>
      </c>
      <c r="I41" s="15">
        <v>0.39800000000000002</v>
      </c>
      <c r="J41" s="24">
        <v>6</v>
      </c>
    </row>
    <row r="42" spans="2:10" ht="18" customHeight="1">
      <c r="B42" s="3" t="s">
        <v>112</v>
      </c>
      <c r="C42" s="3" t="s">
        <v>107</v>
      </c>
      <c r="D42" s="3" t="s">
        <v>108</v>
      </c>
      <c r="E42" s="3" t="s">
        <v>97</v>
      </c>
      <c r="F42" s="4">
        <v>91238.399999999994</v>
      </c>
      <c r="G42" s="4">
        <v>90326.015999999989</v>
      </c>
      <c r="H42" s="4">
        <f t="shared" si="1"/>
        <v>912.38400000000547</v>
      </c>
      <c r="I42" s="15">
        <v>0.315</v>
      </c>
      <c r="J42" s="24">
        <v>9</v>
      </c>
    </row>
    <row r="43" spans="2:10" ht="18" customHeight="1">
      <c r="B43" s="3" t="s">
        <v>112</v>
      </c>
      <c r="C43" s="3" t="s">
        <v>107</v>
      </c>
      <c r="D43" s="3" t="s">
        <v>110</v>
      </c>
      <c r="E43" s="3" t="s">
        <v>97</v>
      </c>
      <c r="F43" s="4">
        <v>92620.800000000003</v>
      </c>
      <c r="G43" s="4">
        <v>104661.504</v>
      </c>
      <c r="H43" s="4">
        <f t="shared" si="1"/>
        <v>-12040.703999999998</v>
      </c>
      <c r="I43" s="15">
        <v>0.255</v>
      </c>
      <c r="J43" s="24">
        <v>9</v>
      </c>
    </row>
    <row r="44" spans="2:10" ht="18" customHeight="1">
      <c r="B44" s="3" t="s">
        <v>112</v>
      </c>
      <c r="C44" s="3" t="s">
        <v>107</v>
      </c>
      <c r="D44" s="3" t="s">
        <v>110</v>
      </c>
      <c r="E44" s="3" t="s">
        <v>99</v>
      </c>
      <c r="F44" s="4">
        <v>69465.600000000006</v>
      </c>
      <c r="G44" s="4">
        <v>66686.975999999995</v>
      </c>
      <c r="H44" s="4">
        <f t="shared" si="1"/>
        <v>2778.6240000000107</v>
      </c>
      <c r="I44" s="15">
        <v>0.56399999999999995</v>
      </c>
      <c r="J44" s="24">
        <v>8</v>
      </c>
    </row>
    <row r="45" spans="2:10" ht="18" customHeight="1">
      <c r="B45" s="3" t="s">
        <v>112</v>
      </c>
      <c r="C45" s="3" t="s">
        <v>107</v>
      </c>
      <c r="D45" s="3" t="s">
        <v>110</v>
      </c>
      <c r="E45" s="3" t="s">
        <v>97</v>
      </c>
      <c r="F45" s="4">
        <v>154275.84</v>
      </c>
      <c r="G45" s="4">
        <v>143476.5312</v>
      </c>
      <c r="H45" s="4">
        <f t="shared" si="1"/>
        <v>10799.308799999999</v>
      </c>
      <c r="I45" s="15">
        <v>0.318</v>
      </c>
      <c r="J45" s="24">
        <v>4</v>
      </c>
    </row>
    <row r="46" spans="2:10" ht="18" customHeight="1">
      <c r="B46" s="3" t="s">
        <v>112</v>
      </c>
      <c r="C46" s="3" t="s">
        <v>107</v>
      </c>
      <c r="D46" s="3" t="s">
        <v>110</v>
      </c>
      <c r="E46" s="3" t="s">
        <v>99</v>
      </c>
      <c r="F46" s="4">
        <v>113923.584</v>
      </c>
      <c r="G46" s="4">
        <v>93417.338879999996</v>
      </c>
      <c r="H46" s="4">
        <f t="shared" si="1"/>
        <v>20506.245120000007</v>
      </c>
      <c r="I46" s="15">
        <v>0.187</v>
      </c>
      <c r="J46" s="24">
        <v>5</v>
      </c>
    </row>
    <row r="47" spans="2:10" ht="18" customHeight="1">
      <c r="B47" s="3" t="s">
        <v>112</v>
      </c>
      <c r="C47" s="3" t="s">
        <v>107</v>
      </c>
      <c r="D47" s="3" t="s">
        <v>109</v>
      </c>
      <c r="E47" s="3" t="s">
        <v>97</v>
      </c>
      <c r="F47" s="4">
        <v>94936.320000000007</v>
      </c>
      <c r="G47" s="4">
        <v>77847.782399999996</v>
      </c>
      <c r="H47" s="4">
        <f t="shared" si="1"/>
        <v>17088.537600000011</v>
      </c>
      <c r="I47" s="15">
        <v>0.13400000000000001</v>
      </c>
      <c r="J47" s="24">
        <v>4</v>
      </c>
    </row>
    <row r="48" spans="2:10" ht="18" customHeight="1">
      <c r="B48" s="3" t="s">
        <v>112</v>
      </c>
      <c r="C48" s="3" t="s">
        <v>107</v>
      </c>
      <c r="D48" s="3" t="s">
        <v>109</v>
      </c>
      <c r="E48" s="3" t="s">
        <v>99</v>
      </c>
      <c r="F48" s="4">
        <v>91463.039999999994</v>
      </c>
      <c r="G48" s="4">
        <v>72255.801599999992</v>
      </c>
      <c r="H48" s="4">
        <f t="shared" si="1"/>
        <v>19207.238400000002</v>
      </c>
      <c r="I48" s="15">
        <v>0.27600000000000002</v>
      </c>
      <c r="J48" s="24">
        <v>5</v>
      </c>
    </row>
    <row r="49" spans="2:10" ht="18" customHeight="1">
      <c r="B49" s="3" t="s">
        <v>112</v>
      </c>
      <c r="C49" s="3" t="s">
        <v>107</v>
      </c>
      <c r="D49" s="3" t="s">
        <v>109</v>
      </c>
      <c r="E49" s="3" t="s">
        <v>97</v>
      </c>
      <c r="F49" s="4">
        <v>1447185.6</v>
      </c>
      <c r="G49" s="4">
        <v>1287995.1840000001</v>
      </c>
      <c r="H49" s="4">
        <f t="shared" si="1"/>
        <v>159190.41599999997</v>
      </c>
      <c r="I49" s="15">
        <v>0.23300000000000001</v>
      </c>
      <c r="J49" s="24">
        <v>9</v>
      </c>
    </row>
    <row r="50" spans="2:10" ht="18" customHeight="1">
      <c r="B50" s="3" t="s">
        <v>112</v>
      </c>
      <c r="C50" s="3" t="s">
        <v>107</v>
      </c>
      <c r="D50" s="3" t="s">
        <v>109</v>
      </c>
      <c r="E50" s="3" t="s">
        <v>99</v>
      </c>
      <c r="F50" s="4">
        <v>154275.84</v>
      </c>
      <c r="G50" s="4">
        <v>143476.5312</v>
      </c>
      <c r="H50" s="4">
        <f t="shared" si="1"/>
        <v>10799.308799999999</v>
      </c>
      <c r="I50" s="15">
        <v>0.247</v>
      </c>
      <c r="J50" s="24">
        <v>8</v>
      </c>
    </row>
    <row r="51" spans="2:10" ht="18" customHeight="1">
      <c r="B51" s="3" t="s">
        <v>112</v>
      </c>
      <c r="C51" s="3" t="s">
        <v>107</v>
      </c>
      <c r="D51" s="3" t="s">
        <v>109</v>
      </c>
      <c r="E51" s="3" t="s">
        <v>97</v>
      </c>
      <c r="F51" s="4">
        <v>113923.584</v>
      </c>
      <c r="G51" s="4">
        <v>93417.338879999996</v>
      </c>
      <c r="H51" s="4">
        <f t="shared" si="1"/>
        <v>20506.245120000007</v>
      </c>
      <c r="I51" s="15">
        <v>0.35599999999999998</v>
      </c>
      <c r="J51" s="24">
        <v>2</v>
      </c>
    </row>
    <row r="52" spans="2:10" ht="18" customHeight="1">
      <c r="B52" s="3" t="s">
        <v>105</v>
      </c>
      <c r="C52" s="3" t="s">
        <v>101</v>
      </c>
      <c r="D52" s="3" t="s">
        <v>102</v>
      </c>
      <c r="E52" s="3" t="s">
        <v>100</v>
      </c>
      <c r="F52" s="4">
        <v>1205988</v>
      </c>
      <c r="G52" s="4">
        <v>1073329.32</v>
      </c>
      <c r="H52" s="4">
        <f t="shared" si="1"/>
        <v>132658.67999999993</v>
      </c>
      <c r="I52" s="15">
        <v>0.432</v>
      </c>
      <c r="J52" s="24">
        <v>10</v>
      </c>
    </row>
    <row r="53" spans="2:10" ht="18" customHeight="1">
      <c r="B53" s="3" t="s">
        <v>105</v>
      </c>
      <c r="C53" s="3" t="s">
        <v>101</v>
      </c>
      <c r="D53" s="3" t="s">
        <v>102</v>
      </c>
      <c r="E53" s="3" t="s">
        <v>100</v>
      </c>
      <c r="F53" s="4">
        <f>128563.2+200000</f>
        <v>328563.20000000001</v>
      </c>
      <c r="G53" s="4">
        <v>305563.77600000001</v>
      </c>
      <c r="H53" s="4">
        <f t="shared" si="1"/>
        <v>22999.423999999999</v>
      </c>
      <c r="I53" s="17">
        <v>0.39800000000000002</v>
      </c>
      <c r="J53" s="24">
        <v>3</v>
      </c>
    </row>
    <row r="54" spans="2:10" ht="18" customHeight="1">
      <c r="B54" s="3" t="s">
        <v>98</v>
      </c>
      <c r="C54" s="3" t="s">
        <v>101</v>
      </c>
      <c r="D54" s="3" t="s">
        <v>102</v>
      </c>
      <c r="E54" s="3" t="s">
        <v>94</v>
      </c>
      <c r="F54" s="4">
        <v>71676</v>
      </c>
      <c r="G54" s="4">
        <v>70959.240000000005</v>
      </c>
      <c r="H54" s="4">
        <f t="shared" si="1"/>
        <v>716.75999999999476</v>
      </c>
      <c r="I54" s="15">
        <v>0.53300000000000003</v>
      </c>
      <c r="J54" s="24">
        <v>1</v>
      </c>
    </row>
    <row r="55" spans="2:10" ht="18" customHeight="1">
      <c r="B55" s="3" t="s">
        <v>98</v>
      </c>
      <c r="C55" s="3" t="s">
        <v>101</v>
      </c>
      <c r="D55" s="3" t="s">
        <v>102</v>
      </c>
      <c r="E55" s="3" t="s">
        <v>99</v>
      </c>
      <c r="F55" s="4">
        <v>51480</v>
      </c>
      <c r="G55" s="4">
        <v>58172.4</v>
      </c>
      <c r="H55" s="4">
        <f t="shared" si="1"/>
        <v>-6692.4000000000015</v>
      </c>
      <c r="I55" s="17">
        <v>0.26500000000000001</v>
      </c>
      <c r="J55" s="24">
        <v>9</v>
      </c>
    </row>
    <row r="56" spans="2:10" ht="18" customHeight="1">
      <c r="B56" s="3" t="s">
        <v>98</v>
      </c>
      <c r="C56" s="3" t="s">
        <v>101</v>
      </c>
      <c r="D56" s="3" t="s">
        <v>102</v>
      </c>
      <c r="E56" s="3" t="s">
        <v>99</v>
      </c>
      <c r="F56" s="4">
        <v>39600</v>
      </c>
      <c r="G56" s="4">
        <v>38016</v>
      </c>
      <c r="H56" s="4">
        <f t="shared" si="1"/>
        <v>1584</v>
      </c>
      <c r="I56" s="15">
        <v>0.56399999999999995</v>
      </c>
      <c r="J56" s="24">
        <v>2</v>
      </c>
    </row>
    <row r="57" spans="2:10" ht="18" customHeight="1">
      <c r="B57" s="3" t="s">
        <v>98</v>
      </c>
      <c r="C57" s="3" t="s">
        <v>101</v>
      </c>
      <c r="D57" s="3" t="s">
        <v>102</v>
      </c>
      <c r="E57" s="3" t="s">
        <v>97</v>
      </c>
      <c r="F57" s="4">
        <v>79113.600000000006</v>
      </c>
      <c r="G57" s="4">
        <v>64873.152000000002</v>
      </c>
      <c r="H57" s="4">
        <f t="shared" si="1"/>
        <v>14240.448000000004</v>
      </c>
      <c r="I57" s="15">
        <v>0.27600000000000002</v>
      </c>
      <c r="J57" s="24">
        <v>0</v>
      </c>
    </row>
    <row r="58" spans="2:10" ht="18" customHeight="1">
      <c r="B58" s="3" t="s">
        <v>98</v>
      </c>
      <c r="C58" s="3" t="s">
        <v>101</v>
      </c>
      <c r="D58" s="3" t="s">
        <v>102</v>
      </c>
      <c r="E58" s="3" t="s">
        <v>97</v>
      </c>
      <c r="F58" s="4">
        <v>79113.600000000006</v>
      </c>
      <c r="G58" s="4">
        <v>64873.152000000002</v>
      </c>
      <c r="H58" s="4">
        <f t="shared" si="1"/>
        <v>14240.448000000004</v>
      </c>
      <c r="I58" s="15">
        <v>0.54400000000000004</v>
      </c>
      <c r="J58" s="24">
        <v>6</v>
      </c>
    </row>
    <row r="59" spans="2:10" ht="18" customHeight="1">
      <c r="B59" s="3" t="s">
        <v>98</v>
      </c>
      <c r="C59" s="3" t="s">
        <v>101</v>
      </c>
      <c r="D59" s="3" t="s">
        <v>102</v>
      </c>
      <c r="E59" s="3" t="s">
        <v>97</v>
      </c>
      <c r="F59" s="4">
        <v>57888</v>
      </c>
      <c r="G59" s="4">
        <v>55572.480000000003</v>
      </c>
      <c r="H59" s="4">
        <f t="shared" si="1"/>
        <v>2315.5199999999968</v>
      </c>
      <c r="I59" s="15">
        <v>0.315</v>
      </c>
      <c r="J59" s="24">
        <v>5</v>
      </c>
    </row>
    <row r="60" spans="2:10" ht="18" customHeight="1">
      <c r="B60" s="3" t="s">
        <v>98</v>
      </c>
      <c r="C60" s="3" t="s">
        <v>101</v>
      </c>
      <c r="D60" s="3" t="s">
        <v>102</v>
      </c>
      <c r="E60" s="3" t="s">
        <v>97</v>
      </c>
      <c r="F60" s="4">
        <v>57888</v>
      </c>
      <c r="G60" s="4">
        <v>55572.480000000003</v>
      </c>
      <c r="H60" s="4">
        <f t="shared" si="1"/>
        <v>2315.5199999999968</v>
      </c>
      <c r="I60" s="15">
        <v>0.187</v>
      </c>
      <c r="J60" s="24">
        <v>3</v>
      </c>
    </row>
    <row r="61" spans="2:10" ht="18" customHeight="1">
      <c r="B61" s="3" t="s">
        <v>98</v>
      </c>
      <c r="C61" s="3" t="s">
        <v>92</v>
      </c>
      <c r="D61" s="3" t="s">
        <v>96</v>
      </c>
      <c r="E61" s="3" t="s">
        <v>99</v>
      </c>
      <c r="F61" s="4">
        <v>52800</v>
      </c>
      <c r="G61" s="4">
        <v>59664</v>
      </c>
      <c r="H61" s="4">
        <f t="shared" si="1"/>
        <v>-6864</v>
      </c>
      <c r="I61" s="15">
        <v>0.255</v>
      </c>
      <c r="J61" s="24">
        <v>8</v>
      </c>
    </row>
    <row r="62" spans="2:10" ht="18" customHeight="1">
      <c r="B62" s="3" t="s">
        <v>98</v>
      </c>
      <c r="C62" s="3" t="s">
        <v>92</v>
      </c>
      <c r="D62" s="3" t="s">
        <v>96</v>
      </c>
      <c r="E62" s="3" t="s">
        <v>99</v>
      </c>
      <c r="F62" s="4">
        <v>52140</v>
      </c>
      <c r="G62" s="4">
        <v>41190.6</v>
      </c>
      <c r="H62" s="4">
        <f t="shared" si="1"/>
        <v>10949.400000000001</v>
      </c>
      <c r="I62" s="15">
        <v>0.35599999999999998</v>
      </c>
      <c r="J62" s="24">
        <v>5</v>
      </c>
    </row>
    <row r="63" spans="2:10" ht="18" customHeight="1">
      <c r="B63" s="3" t="s">
        <v>98</v>
      </c>
      <c r="C63" s="3" t="s">
        <v>92</v>
      </c>
      <c r="D63" s="3" t="s">
        <v>96</v>
      </c>
      <c r="E63" s="3" t="s">
        <v>99</v>
      </c>
      <c r="F63" s="4">
        <v>52140</v>
      </c>
      <c r="G63" s="4">
        <v>41190.6</v>
      </c>
      <c r="H63" s="4">
        <f t="shared" si="1"/>
        <v>10949.400000000001</v>
      </c>
      <c r="I63" s="15">
        <v>0.27600000000000002</v>
      </c>
      <c r="J63" s="24">
        <v>6</v>
      </c>
    </row>
    <row r="64" spans="2:10" ht="18" customHeight="1">
      <c r="B64" s="3" t="s">
        <v>98</v>
      </c>
      <c r="C64" s="3" t="s">
        <v>92</v>
      </c>
      <c r="D64" s="3" t="s">
        <v>96</v>
      </c>
      <c r="E64" s="3" t="s">
        <v>97</v>
      </c>
      <c r="F64" s="4">
        <v>77184</v>
      </c>
      <c r="G64" s="4">
        <v>68693.759999999995</v>
      </c>
      <c r="H64" s="4">
        <f t="shared" si="1"/>
        <v>8490.2400000000052</v>
      </c>
      <c r="I64" s="15">
        <v>0.255</v>
      </c>
      <c r="J64" s="24">
        <v>5</v>
      </c>
    </row>
    <row r="65" spans="2:10" ht="18" customHeight="1">
      <c r="B65" s="3" t="s">
        <v>98</v>
      </c>
      <c r="C65" s="3" t="s">
        <v>92</v>
      </c>
      <c r="D65" s="3" t="s">
        <v>96</v>
      </c>
      <c r="E65" s="3" t="s">
        <v>97</v>
      </c>
      <c r="F65" s="4">
        <v>77184</v>
      </c>
      <c r="G65" s="4">
        <v>87217.919999999998</v>
      </c>
      <c r="H65" s="4">
        <f t="shared" si="1"/>
        <v>-10033.919999999998</v>
      </c>
      <c r="I65" s="15">
        <v>0.56399999999999995</v>
      </c>
      <c r="J65" s="24">
        <v>5</v>
      </c>
    </row>
    <row r="66" spans="2:10" ht="18" customHeight="1">
      <c r="B66" s="3" t="s">
        <v>98</v>
      </c>
      <c r="C66" s="3" t="s">
        <v>92</v>
      </c>
      <c r="D66" s="3" t="s">
        <v>96</v>
      </c>
      <c r="E66" s="3" t="s">
        <v>97</v>
      </c>
      <c r="F66" s="4">
        <v>76219.199999999997</v>
      </c>
      <c r="G66" s="4">
        <v>60213.167999999998</v>
      </c>
      <c r="H66" s="4">
        <f t="shared" si="1"/>
        <v>16006.031999999999</v>
      </c>
      <c r="I66" s="15">
        <v>0.54400000000000004</v>
      </c>
      <c r="J66" s="24">
        <v>1</v>
      </c>
    </row>
    <row r="67" spans="2:10" ht="18" customHeight="1">
      <c r="B67" s="3" t="s">
        <v>98</v>
      </c>
      <c r="C67" s="3" t="s">
        <v>92</v>
      </c>
      <c r="D67" s="3" t="s">
        <v>96</v>
      </c>
      <c r="E67" s="3" t="s">
        <v>97</v>
      </c>
      <c r="F67" s="4">
        <v>75254.399999999994</v>
      </c>
      <c r="G67" s="4">
        <v>58698.432000000001</v>
      </c>
      <c r="H67" s="4">
        <f t="shared" si="1"/>
        <v>16555.967999999993</v>
      </c>
      <c r="I67" s="15">
        <v>0.255</v>
      </c>
      <c r="J67" s="24">
        <v>9</v>
      </c>
    </row>
    <row r="68" spans="2:10" ht="18" customHeight="1">
      <c r="B68" s="3" t="s">
        <v>98</v>
      </c>
      <c r="C68" s="3" t="s">
        <v>101</v>
      </c>
      <c r="D68" s="3" t="s">
        <v>103</v>
      </c>
      <c r="E68" s="3" t="s">
        <v>99</v>
      </c>
      <c r="F68" s="4">
        <v>52800</v>
      </c>
      <c r="G68" s="4">
        <v>46992</v>
      </c>
      <c r="H68" s="4">
        <f t="shared" si="1"/>
        <v>5808</v>
      </c>
      <c r="I68" s="15">
        <v>0.187</v>
      </c>
      <c r="J68" s="24">
        <v>9</v>
      </c>
    </row>
    <row r="69" spans="2:10" ht="18" customHeight="1">
      <c r="B69" s="3" t="s">
        <v>98</v>
      </c>
      <c r="C69" s="3" t="s">
        <v>101</v>
      </c>
      <c r="D69" s="3" t="s">
        <v>103</v>
      </c>
      <c r="E69" s="3" t="s">
        <v>97</v>
      </c>
      <c r="F69" s="4">
        <v>76219.199999999997</v>
      </c>
      <c r="G69" s="4">
        <v>60213.167999999998</v>
      </c>
      <c r="H69" s="4">
        <f t="shared" si="1"/>
        <v>16006.031999999999</v>
      </c>
      <c r="I69" s="15">
        <v>0.26500000000000001</v>
      </c>
      <c r="J69" s="24">
        <v>7</v>
      </c>
    </row>
    <row r="70" spans="2:10" ht="18" customHeight="1">
      <c r="B70" s="3" t="s">
        <v>98</v>
      </c>
      <c r="C70" s="3" t="s">
        <v>101</v>
      </c>
      <c r="D70" s="3" t="s">
        <v>103</v>
      </c>
      <c r="E70" s="3" t="s">
        <v>97</v>
      </c>
      <c r="F70" s="4">
        <v>75254.399999999994</v>
      </c>
      <c r="G70" s="4">
        <v>58698.432000000001</v>
      </c>
      <c r="H70" s="4">
        <f t="shared" si="1"/>
        <v>16555.967999999993</v>
      </c>
      <c r="I70" s="15">
        <v>0.35599999999999998</v>
      </c>
      <c r="J70" s="24">
        <v>5</v>
      </c>
    </row>
    <row r="71" spans="2:10" ht="18" customHeight="1">
      <c r="B71" s="3" t="s">
        <v>98</v>
      </c>
      <c r="C71" s="3" t="s">
        <v>101</v>
      </c>
      <c r="D71" s="3" t="s">
        <v>103</v>
      </c>
      <c r="E71" s="3" t="s">
        <v>100</v>
      </c>
      <c r="F71" s="4">
        <v>296700</v>
      </c>
      <c r="G71" s="4">
        <v>216591</v>
      </c>
      <c r="H71" s="4">
        <f t="shared" si="1"/>
        <v>80109</v>
      </c>
      <c r="I71" s="15">
        <v>0.23300000000000001</v>
      </c>
      <c r="J71" s="24">
        <v>1</v>
      </c>
    </row>
    <row r="72" spans="2:10" ht="18" customHeight="1">
      <c r="B72" s="3" t="s">
        <v>98</v>
      </c>
      <c r="C72" s="3" t="s">
        <v>92</v>
      </c>
      <c r="D72" s="3" t="s">
        <v>93</v>
      </c>
      <c r="E72" s="3" t="s">
        <v>99</v>
      </c>
      <c r="F72" s="4">
        <v>54120</v>
      </c>
      <c r="G72" s="4">
        <v>44378.400000000001</v>
      </c>
      <c r="H72" s="4">
        <f t="shared" si="1"/>
        <v>9741.5999999999985</v>
      </c>
      <c r="I72" s="15">
        <v>0.315</v>
      </c>
      <c r="J72" s="24">
        <v>8</v>
      </c>
    </row>
    <row r="73" spans="2:10" ht="18" customHeight="1">
      <c r="B73" s="3" t="s">
        <v>98</v>
      </c>
      <c r="C73" s="3" t="s">
        <v>92</v>
      </c>
      <c r="D73" s="3" t="s">
        <v>93</v>
      </c>
      <c r="E73" s="3" t="s">
        <v>99</v>
      </c>
      <c r="F73" s="4">
        <v>54120</v>
      </c>
      <c r="G73" s="4">
        <v>44378.400000000001</v>
      </c>
      <c r="H73" s="4">
        <f>F73-G73</f>
        <v>9741.5999999999985</v>
      </c>
      <c r="I73" s="15">
        <v>0.56399999999999995</v>
      </c>
      <c r="J73" s="24">
        <v>3</v>
      </c>
    </row>
    <row r="74" spans="2:10" ht="18" customHeight="1">
      <c r="B74" s="3" t="s">
        <v>98</v>
      </c>
      <c r="C74" s="3" t="s">
        <v>92</v>
      </c>
      <c r="D74" s="3" t="s">
        <v>93</v>
      </c>
      <c r="E74" s="3" t="s">
        <v>99</v>
      </c>
      <c r="F74" s="4">
        <v>51480</v>
      </c>
      <c r="G74" s="4">
        <v>40154.400000000001</v>
      </c>
      <c r="H74" s="4">
        <f>F74-G74</f>
        <v>11325.599999999999</v>
      </c>
      <c r="I74" s="15">
        <v>0.255</v>
      </c>
      <c r="J74" s="24">
        <v>2</v>
      </c>
    </row>
    <row r="75" spans="2:10" ht="18" customHeight="1">
      <c r="B75" s="3" t="s">
        <v>98</v>
      </c>
      <c r="C75" s="3" t="s">
        <v>92</v>
      </c>
      <c r="D75" s="3" t="s">
        <v>93</v>
      </c>
      <c r="E75" s="3" t="s">
        <v>99</v>
      </c>
      <c r="F75" s="4">
        <v>39600</v>
      </c>
      <c r="G75" s="4">
        <v>38016</v>
      </c>
      <c r="H75" s="4">
        <f>F75-G75</f>
        <v>1584</v>
      </c>
      <c r="I75" s="15">
        <v>0.54400000000000004</v>
      </c>
      <c r="J75" s="24">
        <v>8</v>
      </c>
    </row>
    <row r="76" spans="2:10" ht="18" customHeight="1">
      <c r="B76" s="3" t="s">
        <v>98</v>
      </c>
      <c r="C76" s="3" t="s">
        <v>92</v>
      </c>
      <c r="D76" s="3" t="s">
        <v>93</v>
      </c>
      <c r="E76" s="3" t="s">
        <v>97</v>
      </c>
      <c r="F76" s="4">
        <v>79113.600000000006</v>
      </c>
      <c r="G76" s="4">
        <v>64873.152000000002</v>
      </c>
      <c r="H76" s="4">
        <f>F76-G76</f>
        <v>14240.448000000004</v>
      </c>
      <c r="I76" s="15">
        <v>0.255</v>
      </c>
      <c r="J76" s="24">
        <v>9</v>
      </c>
    </row>
    <row r="77" spans="2:10" s="31" customFormat="1" ht="18" customHeight="1">
      <c r="B77" s="25"/>
      <c r="C77" s="25"/>
      <c r="D77" s="25"/>
      <c r="E77" s="25"/>
      <c r="F77" s="33"/>
      <c r="G77" s="33"/>
      <c r="H77" s="33"/>
      <c r="I77" s="34"/>
      <c r="J77" s="26"/>
    </row>
    <row r="78" spans="2:10" ht="12.75">
      <c r="B78"/>
    </row>
    <row r="79" spans="2:10" ht="12.75">
      <c r="B79"/>
    </row>
    <row r="80" spans="2:10" ht="12.75">
      <c r="B80"/>
    </row>
    <row r="81" spans="2:2" ht="12.75">
      <c r="B81"/>
    </row>
    <row r="82" spans="2:2" ht="12.75">
      <c r="B82"/>
    </row>
    <row r="83" spans="2:2" ht="12.75">
      <c r="B83"/>
    </row>
    <row r="84" spans="2:2" ht="12.75">
      <c r="B84"/>
    </row>
    <row r="85" spans="2:2" ht="12.75">
      <c r="B85"/>
    </row>
    <row r="86" spans="2:2" ht="12.75">
      <c r="B86"/>
    </row>
    <row r="87" spans="2:2" ht="12.75">
      <c r="B87"/>
    </row>
    <row r="88" spans="2:2" ht="12.75">
      <c r="B88"/>
    </row>
    <row r="89" spans="2:2" ht="12.75">
      <c r="B89"/>
    </row>
    <row r="90" spans="2:2" ht="12.75">
      <c r="B90"/>
    </row>
    <row r="91" spans="2:2" ht="12.75">
      <c r="B91"/>
    </row>
    <row r="92" spans="2:2" ht="12.75">
      <c r="B92"/>
    </row>
    <row r="93" spans="2:2" ht="12.75">
      <c r="B93"/>
    </row>
    <row r="94" spans="2:2" ht="12.75">
      <c r="B94"/>
    </row>
    <row r="95" spans="2:2" ht="12.75">
      <c r="B95"/>
    </row>
    <row r="96" spans="2:2" ht="12.75">
      <c r="B96"/>
    </row>
    <row r="97" spans="2:2" ht="12.75">
      <c r="B97"/>
    </row>
    <row r="98" spans="2:2" ht="12.75">
      <c r="B98"/>
    </row>
    <row r="99" spans="2:2" ht="12.75">
      <c r="B99"/>
    </row>
    <row r="100" spans="2:2" ht="12.75">
      <c r="B100"/>
    </row>
    <row r="101" spans="2:2" ht="12.75">
      <c r="B101"/>
    </row>
    <row r="102" spans="2:2" ht="12.75">
      <c r="B102"/>
    </row>
    <row r="103" spans="2:2" ht="12.75">
      <c r="B103"/>
    </row>
    <row r="104" spans="2:2" ht="12.75">
      <c r="B104"/>
    </row>
    <row r="105" spans="2:2" ht="12.75">
      <c r="B105"/>
    </row>
    <row r="106" spans="2:2" ht="12.75">
      <c r="B106"/>
    </row>
    <row r="107" spans="2:2" ht="12.75">
      <c r="B107"/>
    </row>
    <row r="108" spans="2:2" ht="12.75">
      <c r="B108"/>
    </row>
    <row r="109" spans="2:2" ht="12.75">
      <c r="B109"/>
    </row>
    <row r="110" spans="2:2" ht="12.75">
      <c r="B110"/>
    </row>
    <row r="111" spans="2:2" ht="12.75">
      <c r="B111"/>
    </row>
    <row r="112" spans="2:2" ht="12.75">
      <c r="B112"/>
    </row>
    <row r="113" spans="2:2" ht="12.75">
      <c r="B113"/>
    </row>
    <row r="114" spans="2:2" ht="12.75">
      <c r="B114"/>
    </row>
    <row r="115" spans="2:2" ht="12.75">
      <c r="B115"/>
    </row>
    <row r="116" spans="2:2" ht="12.75">
      <c r="B116"/>
    </row>
    <row r="117" spans="2:2" ht="12.75">
      <c r="B117"/>
    </row>
    <row r="118" spans="2:2" ht="12.75">
      <c r="B118"/>
    </row>
    <row r="119" spans="2:2" ht="12.75">
      <c r="B119"/>
    </row>
    <row r="120" spans="2:2" ht="12.75">
      <c r="B120"/>
    </row>
    <row r="121" spans="2:2" ht="12.75">
      <c r="B121"/>
    </row>
    <row r="122" spans="2:2" ht="12.75">
      <c r="B122"/>
    </row>
    <row r="123" spans="2:2" ht="12.75">
      <c r="B123"/>
    </row>
    <row r="124" spans="2:2" ht="12.75">
      <c r="B124"/>
    </row>
    <row r="125" spans="2:2" ht="12.75">
      <c r="B125"/>
    </row>
    <row r="126" spans="2:2" ht="12.75">
      <c r="B126"/>
    </row>
    <row r="127" spans="2:2" ht="12.75">
      <c r="B127"/>
    </row>
    <row r="128" spans="2:2" ht="12.75">
      <c r="B128"/>
    </row>
    <row r="129" spans="2:2" ht="12.75">
      <c r="B129"/>
    </row>
    <row r="130" spans="2:2" ht="12.75">
      <c r="B130"/>
    </row>
    <row r="131" spans="2:2" ht="12.75">
      <c r="B131"/>
    </row>
    <row r="132" spans="2:2" ht="12.75">
      <c r="B132"/>
    </row>
    <row r="133" spans="2:2" ht="12.75">
      <c r="B133"/>
    </row>
    <row r="134" spans="2:2" ht="12.75">
      <c r="B134"/>
    </row>
    <row r="135" spans="2:2" ht="12.75">
      <c r="B135"/>
    </row>
    <row r="136" spans="2:2" ht="12.75">
      <c r="B136"/>
    </row>
    <row r="137" spans="2:2" ht="12.75">
      <c r="B137"/>
    </row>
    <row r="138" spans="2:2" ht="12.75">
      <c r="B138"/>
    </row>
    <row r="139" spans="2:2" ht="12.75">
      <c r="B139"/>
    </row>
    <row r="140" spans="2:2" ht="12.75">
      <c r="B140"/>
    </row>
    <row r="141" spans="2:2" ht="12.75">
      <c r="B141"/>
    </row>
    <row r="142" spans="2:2" ht="12.75">
      <c r="B142"/>
    </row>
    <row r="143" spans="2:2" ht="12.75">
      <c r="B143"/>
    </row>
    <row r="144" spans="2:2" ht="12.75">
      <c r="B144"/>
    </row>
    <row r="145" spans="2:2" ht="12.75">
      <c r="B145"/>
    </row>
    <row r="146" spans="2:2" ht="12.75">
      <c r="B146"/>
    </row>
    <row r="147" spans="2:2" ht="12.75">
      <c r="B147"/>
    </row>
    <row r="148" spans="2:2" ht="12.75">
      <c r="B148"/>
    </row>
    <row r="149" spans="2:2" ht="12.75">
      <c r="B149"/>
    </row>
    <row r="150" spans="2:2" ht="12.75">
      <c r="B150"/>
    </row>
    <row r="151" spans="2:2" ht="12.75">
      <c r="B151"/>
    </row>
    <row r="152" spans="2:2" ht="12.75">
      <c r="B152"/>
    </row>
    <row r="153" spans="2:2" ht="12.75">
      <c r="B153"/>
    </row>
    <row r="154" spans="2:2" ht="12.75">
      <c r="B154"/>
    </row>
    <row r="155" spans="2:2" ht="12.75">
      <c r="B155"/>
    </row>
    <row r="156" spans="2:2" ht="12.75">
      <c r="B156"/>
    </row>
    <row r="157" spans="2:2" ht="12.75">
      <c r="B157"/>
    </row>
    <row r="158" spans="2:2" ht="12.75">
      <c r="B158"/>
    </row>
    <row r="159" spans="2:2" ht="12.75">
      <c r="B159"/>
    </row>
    <row r="160" spans="2:2" ht="12.75">
      <c r="B160"/>
    </row>
    <row r="161" spans="2:2" ht="12.75">
      <c r="B161"/>
    </row>
    <row r="162" spans="2:2" ht="12.75">
      <c r="B162"/>
    </row>
    <row r="163" spans="2:2" ht="12.75">
      <c r="B163"/>
    </row>
    <row r="164" spans="2:2" ht="12.75">
      <c r="B164"/>
    </row>
    <row r="165" spans="2:2" ht="12.75">
      <c r="B165"/>
    </row>
    <row r="166" spans="2:2" ht="12.75">
      <c r="B166"/>
    </row>
    <row r="167" spans="2:2" ht="12.75">
      <c r="B167"/>
    </row>
    <row r="168" spans="2:2" ht="12.75">
      <c r="B168"/>
    </row>
    <row r="169" spans="2:2" ht="12.75">
      <c r="B169"/>
    </row>
    <row r="170" spans="2:2" ht="12.75">
      <c r="B170"/>
    </row>
    <row r="171" spans="2:2" ht="12.75">
      <c r="B171"/>
    </row>
    <row r="172" spans="2:2" ht="12.75">
      <c r="B172"/>
    </row>
    <row r="173" spans="2:2" ht="12.75">
      <c r="B173"/>
    </row>
    <row r="174" spans="2:2" ht="12.75">
      <c r="B174"/>
    </row>
    <row r="175" spans="2:2" ht="12.75">
      <c r="B175"/>
    </row>
    <row r="176" spans="2:2" ht="12.75">
      <c r="B176"/>
    </row>
    <row r="177" spans="2:2" ht="12.75">
      <c r="B177"/>
    </row>
    <row r="178" spans="2:2" ht="12.75">
      <c r="B178"/>
    </row>
    <row r="179" spans="2:2" ht="12.75">
      <c r="B179"/>
    </row>
    <row r="180" spans="2:2" ht="12.75">
      <c r="B180"/>
    </row>
    <row r="181" spans="2:2" ht="12.75">
      <c r="B181"/>
    </row>
    <row r="182" spans="2:2" ht="12.75">
      <c r="B182"/>
    </row>
    <row r="183" spans="2:2" ht="12.75">
      <c r="B183"/>
    </row>
    <row r="184" spans="2:2" ht="12.75">
      <c r="B184"/>
    </row>
    <row r="185" spans="2:2" ht="12.75">
      <c r="B185"/>
    </row>
    <row r="186" spans="2:2" ht="12.75">
      <c r="B186"/>
    </row>
    <row r="187" spans="2:2" ht="12.75">
      <c r="B187"/>
    </row>
    <row r="188" spans="2:2" ht="12.75">
      <c r="B188"/>
    </row>
    <row r="189" spans="2:2" ht="12.75">
      <c r="B189"/>
    </row>
    <row r="190" spans="2:2" ht="12.75">
      <c r="B190"/>
    </row>
    <row r="191" spans="2:2" ht="12.75">
      <c r="B191"/>
    </row>
    <row r="192" spans="2:2" ht="12.75">
      <c r="B192"/>
    </row>
    <row r="193" spans="2:2" ht="12.75">
      <c r="B193"/>
    </row>
    <row r="194" spans="2:2" ht="12.75">
      <c r="B194"/>
    </row>
    <row r="195" spans="2:2" ht="12.75">
      <c r="B195"/>
    </row>
    <row r="196" spans="2:2" ht="12.75">
      <c r="B196"/>
    </row>
    <row r="197" spans="2:2" ht="12.75">
      <c r="B197"/>
    </row>
    <row r="198" spans="2:2" ht="12.75">
      <c r="B198"/>
    </row>
    <row r="199" spans="2:2" ht="12.75">
      <c r="B199"/>
    </row>
    <row r="200" spans="2:2" ht="12.75">
      <c r="B200"/>
    </row>
    <row r="201" spans="2:2" ht="12.75">
      <c r="B201"/>
    </row>
    <row r="202" spans="2:2" ht="12.75">
      <c r="B202"/>
    </row>
    <row r="203" spans="2:2" ht="12.75">
      <c r="B203"/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22"/>
  <dimension ref="A1:J203"/>
  <sheetViews>
    <sheetView showGridLines="0" workbookViewId="0"/>
  </sheetViews>
  <sheetFormatPr defaultRowHeight="26.25"/>
  <cols>
    <col min="1" max="1" width="3.42578125" customWidth="1"/>
    <col min="2" max="2" width="12.7109375" style="20" customWidth="1"/>
    <col min="3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10" ht="30">
      <c r="A1" s="35" t="s">
        <v>1</v>
      </c>
      <c r="I1" s="20" t="s">
        <v>87</v>
      </c>
    </row>
    <row r="2" spans="1:10" ht="30">
      <c r="A2" s="2" t="s">
        <v>7</v>
      </c>
      <c r="E2" s="20">
        <f>DMIN(B8:J76,J8,I1:I2)</f>
        <v>0</v>
      </c>
      <c r="I2" s="20" t="s">
        <v>111</v>
      </c>
    </row>
    <row r="3" spans="1:10">
      <c r="A3" s="28"/>
      <c r="B3" s="21"/>
    </row>
    <row r="5" spans="1:10" ht="18">
      <c r="B5" s="6" t="s">
        <v>82</v>
      </c>
      <c r="C5" s="7"/>
      <c r="D5" s="7"/>
      <c r="E5" s="7"/>
      <c r="F5" s="8"/>
      <c r="G5" s="8"/>
      <c r="H5" s="8"/>
      <c r="I5" s="7"/>
      <c r="J5" s="9"/>
    </row>
    <row r="6" spans="1:10" ht="18">
      <c r="B6" s="10" t="s">
        <v>83</v>
      </c>
      <c r="C6" s="11"/>
      <c r="D6" s="11"/>
      <c r="E6" s="11"/>
      <c r="F6" s="12"/>
      <c r="G6" s="12"/>
      <c r="H6" s="12"/>
      <c r="I6" s="11"/>
      <c r="J6" s="13"/>
    </row>
    <row r="7" spans="1:10" ht="18" hidden="1">
      <c r="B7" s="18"/>
      <c r="C7" s="16"/>
      <c r="D7" s="16"/>
      <c r="E7" s="16"/>
      <c r="F7" s="19"/>
      <c r="G7" s="19"/>
      <c r="H7" s="19"/>
      <c r="I7" s="16"/>
    </row>
    <row r="8" spans="1:10" ht="39" customHeight="1" thickBot="1">
      <c r="B8" s="14" t="s">
        <v>87</v>
      </c>
      <c r="C8" s="14" t="s">
        <v>84</v>
      </c>
      <c r="D8" s="14" t="s">
        <v>85</v>
      </c>
      <c r="E8" s="14" t="s">
        <v>86</v>
      </c>
      <c r="F8" s="5" t="s">
        <v>88</v>
      </c>
      <c r="G8" s="5" t="s">
        <v>89</v>
      </c>
      <c r="H8" s="32" t="s">
        <v>90</v>
      </c>
      <c r="I8" s="23" t="s">
        <v>91</v>
      </c>
      <c r="J8" s="23" t="s">
        <v>106</v>
      </c>
    </row>
    <row r="9" spans="1:10" ht="18" customHeight="1">
      <c r="B9" s="3" t="s">
        <v>111</v>
      </c>
      <c r="C9" s="3" t="s">
        <v>107</v>
      </c>
      <c r="D9" s="3" t="s">
        <v>108</v>
      </c>
      <c r="E9" s="3" t="s">
        <v>100</v>
      </c>
      <c r="F9" s="4">
        <v>47520</v>
      </c>
      <c r="G9" s="4">
        <v>45619.199999999997</v>
      </c>
      <c r="H9" s="4">
        <f t="shared" ref="H9:H40" si="0">F9-G9</f>
        <v>1900.8000000000029</v>
      </c>
      <c r="I9" s="15">
        <v>0.247</v>
      </c>
      <c r="J9" s="24">
        <v>6</v>
      </c>
    </row>
    <row r="10" spans="1:10" ht="18" customHeight="1">
      <c r="B10" s="3" t="s">
        <v>111</v>
      </c>
      <c r="C10" s="3" t="s">
        <v>107</v>
      </c>
      <c r="D10" s="3" t="s">
        <v>108</v>
      </c>
      <c r="E10" s="3" t="s">
        <v>94</v>
      </c>
      <c r="F10" s="4">
        <v>91463.039999999994</v>
      </c>
      <c r="G10" s="4">
        <v>72255.801599999992</v>
      </c>
      <c r="H10" s="4">
        <f t="shared" si="0"/>
        <v>19207.238400000002</v>
      </c>
      <c r="I10" s="15">
        <v>0.35599999999999998</v>
      </c>
      <c r="J10" s="24">
        <v>8</v>
      </c>
    </row>
    <row r="11" spans="1:10" ht="18" customHeight="1">
      <c r="B11" s="3" t="s">
        <v>111</v>
      </c>
      <c r="C11" s="3" t="s">
        <v>107</v>
      </c>
      <c r="D11" s="3" t="s">
        <v>108</v>
      </c>
      <c r="E11" s="3" t="s">
        <v>100</v>
      </c>
      <c r="F11" s="4">
        <v>356040</v>
      </c>
      <c r="G11" s="4">
        <v>259909.2</v>
      </c>
      <c r="H11" s="4">
        <f t="shared" si="0"/>
        <v>96130.799999999988</v>
      </c>
      <c r="I11" s="15">
        <v>0.255</v>
      </c>
      <c r="J11" s="24">
        <v>2</v>
      </c>
    </row>
    <row r="12" spans="1:10" ht="18" customHeight="1">
      <c r="B12" s="3" t="s">
        <v>111</v>
      </c>
      <c r="C12" s="3" t="s">
        <v>107</v>
      </c>
      <c r="D12" s="3" t="s">
        <v>108</v>
      </c>
      <c r="E12" s="3" t="s">
        <v>94</v>
      </c>
      <c r="F12" s="4">
        <v>154275.84</v>
      </c>
      <c r="G12" s="4">
        <v>143476.5312</v>
      </c>
      <c r="H12" s="4">
        <f t="shared" si="0"/>
        <v>10799.308799999999</v>
      </c>
      <c r="I12" s="15">
        <v>0.65</v>
      </c>
      <c r="J12" s="24">
        <v>9</v>
      </c>
    </row>
    <row r="13" spans="1:10" ht="18" customHeight="1">
      <c r="B13" s="3" t="s">
        <v>111</v>
      </c>
      <c r="C13" s="3" t="s">
        <v>107</v>
      </c>
      <c r="D13" s="3" t="s">
        <v>108</v>
      </c>
      <c r="E13" s="3" t="s">
        <v>100</v>
      </c>
      <c r="F13" s="4">
        <v>113923.584</v>
      </c>
      <c r="G13" s="4">
        <v>93417.338879999996</v>
      </c>
      <c r="H13" s="4">
        <f t="shared" si="0"/>
        <v>20506.245120000007</v>
      </c>
      <c r="I13" s="15">
        <v>0.255</v>
      </c>
      <c r="J13" s="24">
        <v>6</v>
      </c>
    </row>
    <row r="14" spans="1:10" ht="18" customHeight="1">
      <c r="B14" s="3" t="s">
        <v>111</v>
      </c>
      <c r="C14" s="3" t="s">
        <v>107</v>
      </c>
      <c r="D14" s="3" t="s">
        <v>110</v>
      </c>
      <c r="E14" s="3" t="s">
        <v>94</v>
      </c>
      <c r="F14" s="4">
        <v>94936.320000000007</v>
      </c>
      <c r="G14" s="4">
        <v>77847.782399999996</v>
      </c>
      <c r="H14" s="4">
        <f t="shared" si="0"/>
        <v>17088.537600000011</v>
      </c>
      <c r="I14" s="15">
        <v>0.315</v>
      </c>
      <c r="J14" s="24">
        <v>9</v>
      </c>
    </row>
    <row r="15" spans="1:10" ht="18" customHeight="1">
      <c r="B15" s="3" t="s">
        <v>111</v>
      </c>
      <c r="C15" s="3" t="s">
        <v>107</v>
      </c>
      <c r="D15" s="3" t="s">
        <v>110</v>
      </c>
      <c r="E15" s="3" t="s">
        <v>100</v>
      </c>
      <c r="F15" s="4">
        <v>90305.279999999999</v>
      </c>
      <c r="G15" s="4">
        <v>70438.118399999992</v>
      </c>
      <c r="H15" s="4">
        <f t="shared" si="0"/>
        <v>19867.161600000007</v>
      </c>
      <c r="I15" s="15">
        <v>0.255</v>
      </c>
      <c r="J15" s="24"/>
    </row>
    <row r="16" spans="1:10" ht="18" customHeight="1">
      <c r="B16" s="3" t="s">
        <v>111</v>
      </c>
      <c r="C16" s="3" t="s">
        <v>107</v>
      </c>
      <c r="D16" s="3" t="s">
        <v>110</v>
      </c>
      <c r="E16" s="3" t="s">
        <v>94</v>
      </c>
      <c r="F16" s="4">
        <v>394275.84000000003</v>
      </c>
      <c r="G16" s="4">
        <v>366676.53120000003</v>
      </c>
      <c r="H16" s="4">
        <f t="shared" si="0"/>
        <v>27599.308799999999</v>
      </c>
      <c r="I16" s="15">
        <v>0.154</v>
      </c>
      <c r="J16" s="24">
        <v>0</v>
      </c>
    </row>
    <row r="17" spans="2:10" ht="18" customHeight="1">
      <c r="B17" s="3" t="s">
        <v>111</v>
      </c>
      <c r="C17" s="3" t="s">
        <v>107</v>
      </c>
      <c r="D17" s="3" t="s">
        <v>110</v>
      </c>
      <c r="E17" s="3" t="s">
        <v>100</v>
      </c>
      <c r="F17" s="4">
        <v>116121.60000000001</v>
      </c>
      <c r="G17" s="4">
        <v>84768.767999999996</v>
      </c>
      <c r="H17" s="4">
        <f t="shared" si="0"/>
        <v>31352.832000000009</v>
      </c>
      <c r="I17" s="15">
        <v>0.13400000000000001</v>
      </c>
      <c r="J17" s="24">
        <v>3</v>
      </c>
    </row>
    <row r="18" spans="2:10" ht="18" customHeight="1">
      <c r="B18" s="3" t="s">
        <v>111</v>
      </c>
      <c r="C18" s="3" t="s">
        <v>107</v>
      </c>
      <c r="D18" s="3" t="s">
        <v>109</v>
      </c>
      <c r="E18" s="3" t="s">
        <v>100</v>
      </c>
      <c r="F18" s="4">
        <v>92620.800000000003</v>
      </c>
      <c r="G18" s="4">
        <v>82432.511999999988</v>
      </c>
      <c r="H18" s="4">
        <f t="shared" si="0"/>
        <v>10188.288000000015</v>
      </c>
      <c r="I18" s="15">
        <v>0.187</v>
      </c>
      <c r="J18" s="24">
        <v>3</v>
      </c>
    </row>
    <row r="19" spans="2:10" ht="18" customHeight="1">
      <c r="B19" s="3" t="s">
        <v>111</v>
      </c>
      <c r="C19" s="3" t="s">
        <v>107</v>
      </c>
      <c r="D19" s="3" t="s">
        <v>109</v>
      </c>
      <c r="E19" s="3" t="s">
        <v>94</v>
      </c>
      <c r="F19" s="4">
        <v>69465.600000000006</v>
      </c>
      <c r="G19" s="4">
        <v>66686.975999999995</v>
      </c>
      <c r="H19" s="4">
        <f t="shared" si="0"/>
        <v>2778.6240000000107</v>
      </c>
      <c r="I19" s="15">
        <v>0.54400000000000004</v>
      </c>
      <c r="J19" s="24">
        <v>9</v>
      </c>
    </row>
    <row r="20" spans="2:10" ht="18" customHeight="1">
      <c r="B20" s="3" t="s">
        <v>111</v>
      </c>
      <c r="C20" s="3" t="s">
        <v>107</v>
      </c>
      <c r="D20" s="3" t="s">
        <v>109</v>
      </c>
      <c r="E20" s="3" t="s">
        <v>100</v>
      </c>
      <c r="F20" s="4">
        <v>261004.79999999999</v>
      </c>
      <c r="G20" s="4">
        <v>221854.07999999999</v>
      </c>
      <c r="H20" s="4">
        <f t="shared" si="0"/>
        <v>39150.720000000001</v>
      </c>
      <c r="I20" s="15">
        <v>0.23300000000000001</v>
      </c>
      <c r="J20" s="24">
        <v>6</v>
      </c>
    </row>
    <row r="21" spans="2:10" ht="18" customHeight="1">
      <c r="B21" s="3" t="s">
        <v>111</v>
      </c>
      <c r="C21" s="3" t="s">
        <v>107</v>
      </c>
      <c r="D21" s="3" t="s">
        <v>109</v>
      </c>
      <c r="E21" s="3" t="s">
        <v>94</v>
      </c>
      <c r="F21" s="4">
        <v>57024</v>
      </c>
      <c r="G21" s="4">
        <v>54743.040000000001</v>
      </c>
      <c r="H21" s="4">
        <f t="shared" si="0"/>
        <v>2280.9599999999991</v>
      </c>
      <c r="I21" s="15">
        <v>0.56399999999999995</v>
      </c>
      <c r="J21" s="24">
        <v>8</v>
      </c>
    </row>
    <row r="22" spans="2:10" ht="18" customHeight="1">
      <c r="B22" s="3" t="s">
        <v>95</v>
      </c>
      <c r="C22" s="3" t="s">
        <v>101</v>
      </c>
      <c r="D22" s="3" t="s">
        <v>102</v>
      </c>
      <c r="E22" s="3" t="s">
        <v>94</v>
      </c>
      <c r="F22" s="4">
        <v>181988</v>
      </c>
      <c r="G22" s="4">
        <v>205646.44</v>
      </c>
      <c r="H22" s="4">
        <f t="shared" si="0"/>
        <v>-23658.440000000002</v>
      </c>
      <c r="I22" s="15">
        <v>0.432</v>
      </c>
      <c r="J22" s="24">
        <v>2</v>
      </c>
    </row>
    <row r="23" spans="2:10" ht="18" customHeight="1">
      <c r="B23" s="3" t="s">
        <v>95</v>
      </c>
      <c r="C23" s="3" t="s">
        <v>101</v>
      </c>
      <c r="D23" s="3" t="s">
        <v>102</v>
      </c>
      <c r="E23" s="3" t="s">
        <v>94</v>
      </c>
      <c r="F23" s="4">
        <v>121197.6</v>
      </c>
      <c r="G23" s="4">
        <v>112713.76800000001</v>
      </c>
      <c r="H23" s="4">
        <f t="shared" si="0"/>
        <v>8483.8319999999949</v>
      </c>
      <c r="I23" s="15">
        <v>0.154</v>
      </c>
      <c r="J23" s="24">
        <v>4</v>
      </c>
    </row>
    <row r="24" spans="2:10" ht="18" customHeight="1">
      <c r="B24" s="3" t="s">
        <v>95</v>
      </c>
      <c r="C24" s="3" t="s">
        <v>101</v>
      </c>
      <c r="D24" s="3" t="s">
        <v>102</v>
      </c>
      <c r="E24" s="3" t="s">
        <v>100</v>
      </c>
      <c r="F24" s="4">
        <v>432900</v>
      </c>
      <c r="G24" s="4">
        <v>367965</v>
      </c>
      <c r="H24" s="4">
        <f t="shared" si="0"/>
        <v>64935</v>
      </c>
      <c r="I24" s="15">
        <v>0.247</v>
      </c>
      <c r="J24" s="24">
        <v>2</v>
      </c>
    </row>
    <row r="25" spans="2:10" ht="18" customHeight="1">
      <c r="B25" s="3" t="s">
        <v>95</v>
      </c>
      <c r="C25" s="3" t="s">
        <v>101</v>
      </c>
      <c r="D25" s="3" t="s">
        <v>102</v>
      </c>
      <c r="E25" s="3" t="s">
        <v>100</v>
      </c>
      <c r="F25" s="4">
        <v>96768</v>
      </c>
      <c r="G25" s="4">
        <v>70640.639999999999</v>
      </c>
      <c r="H25" s="4">
        <f t="shared" si="0"/>
        <v>26127.360000000001</v>
      </c>
      <c r="I25" s="15">
        <v>0.318</v>
      </c>
      <c r="J25" s="24">
        <v>2</v>
      </c>
    </row>
    <row r="26" spans="2:10" ht="18" customHeight="1">
      <c r="B26" s="3" t="s">
        <v>95</v>
      </c>
      <c r="C26" s="3" t="s">
        <v>92</v>
      </c>
      <c r="D26" s="3" t="s">
        <v>96</v>
      </c>
      <c r="E26" s="3" t="s">
        <v>94</v>
      </c>
      <c r="F26" s="4">
        <v>121197.6</v>
      </c>
      <c r="G26" s="4">
        <v>112713.76800000001</v>
      </c>
      <c r="H26" s="4">
        <f t="shared" si="0"/>
        <v>8483.8319999999949</v>
      </c>
      <c r="I26" s="15">
        <v>0.45</v>
      </c>
      <c r="J26" s="24">
        <v>13</v>
      </c>
    </row>
    <row r="27" spans="2:10" ht="18" customHeight="1">
      <c r="B27" s="3" t="s">
        <v>95</v>
      </c>
      <c r="C27" s="3" t="s">
        <v>92</v>
      </c>
      <c r="D27" s="3" t="s">
        <v>96</v>
      </c>
      <c r="E27" s="3" t="s">
        <v>94</v>
      </c>
      <c r="F27" s="4">
        <v>121197.6</v>
      </c>
      <c r="G27" s="4">
        <v>112713.76800000001</v>
      </c>
      <c r="H27" s="4">
        <f t="shared" si="0"/>
        <v>8483.8319999999949</v>
      </c>
      <c r="I27" s="15">
        <v>0.23300000000000001</v>
      </c>
      <c r="J27" s="24"/>
    </row>
    <row r="28" spans="2:10" ht="18" customHeight="1">
      <c r="B28" s="3" t="s">
        <v>95</v>
      </c>
      <c r="C28" s="3" t="s">
        <v>92</v>
      </c>
      <c r="D28" s="3" t="s">
        <v>96</v>
      </c>
      <c r="E28" s="3" t="s">
        <v>94</v>
      </c>
      <c r="F28" s="4">
        <v>110772</v>
      </c>
      <c r="G28" s="4">
        <v>94156.2</v>
      </c>
      <c r="H28" s="4">
        <f t="shared" si="0"/>
        <v>16615.800000000003</v>
      </c>
      <c r="I28" s="15">
        <v>0.39800000000000002</v>
      </c>
      <c r="J28" s="24">
        <v>9</v>
      </c>
    </row>
    <row r="29" spans="2:10" ht="18" customHeight="1">
      <c r="B29" s="3" t="s">
        <v>95</v>
      </c>
      <c r="C29" s="3" t="s">
        <v>101</v>
      </c>
      <c r="D29" s="3" t="s">
        <v>103</v>
      </c>
      <c r="E29" s="3" t="s">
        <v>100</v>
      </c>
      <c r="F29" s="4">
        <v>128563.2</v>
      </c>
      <c r="G29" s="4">
        <v>119563.776</v>
      </c>
      <c r="H29" s="4">
        <f t="shared" si="0"/>
        <v>8999.4239999999991</v>
      </c>
      <c r="I29" s="15">
        <v>0.39800000000000002</v>
      </c>
      <c r="J29" s="24">
        <v>8</v>
      </c>
    </row>
    <row r="30" spans="2:10" ht="18" customHeight="1">
      <c r="B30" s="3" t="s">
        <v>95</v>
      </c>
      <c r="C30" s="3" t="s">
        <v>101</v>
      </c>
      <c r="D30" s="3" t="s">
        <v>103</v>
      </c>
      <c r="E30" s="3" t="s">
        <v>100</v>
      </c>
      <c r="F30" s="4">
        <v>128563.2</v>
      </c>
      <c r="G30" s="4">
        <v>119563.776</v>
      </c>
      <c r="H30" s="4">
        <f t="shared" si="0"/>
        <v>8999.4239999999991</v>
      </c>
      <c r="I30" s="15">
        <v>0.23300000000000001</v>
      </c>
      <c r="J30" s="24">
        <v>1</v>
      </c>
    </row>
    <row r="31" spans="2:10" ht="18" customHeight="1">
      <c r="B31" s="3" t="s">
        <v>95</v>
      </c>
      <c r="C31" s="3" t="s">
        <v>101</v>
      </c>
      <c r="D31" s="3" t="s">
        <v>104</v>
      </c>
      <c r="E31" s="3" t="s">
        <v>100</v>
      </c>
      <c r="F31" s="4">
        <v>76032</v>
      </c>
      <c r="G31" s="4">
        <v>75271.679999999993</v>
      </c>
      <c r="H31" s="4">
        <f t="shared" si="0"/>
        <v>760.32000000000698</v>
      </c>
      <c r="I31" s="15">
        <v>0.65</v>
      </c>
      <c r="J31" s="24">
        <v>4</v>
      </c>
    </row>
    <row r="32" spans="2:10" ht="18" customHeight="1">
      <c r="B32" s="3" t="s">
        <v>95</v>
      </c>
      <c r="C32" s="3" t="s">
        <v>92</v>
      </c>
      <c r="D32" s="3" t="s">
        <v>93</v>
      </c>
      <c r="E32" s="3" t="s">
        <v>94</v>
      </c>
      <c r="F32" s="4">
        <v>110772</v>
      </c>
      <c r="G32" s="4">
        <v>125172.36</v>
      </c>
      <c r="H32" s="4">
        <f t="shared" si="0"/>
        <v>-14400.36</v>
      </c>
      <c r="I32" s="15">
        <v>0.23300000000000001</v>
      </c>
      <c r="J32" s="24"/>
    </row>
    <row r="33" spans="2:10" ht="18" customHeight="1">
      <c r="B33" s="3" t="s">
        <v>95</v>
      </c>
      <c r="C33" s="3" t="s">
        <v>92</v>
      </c>
      <c r="D33" s="3" t="s">
        <v>93</v>
      </c>
      <c r="E33" s="3" t="s">
        <v>94</v>
      </c>
      <c r="F33" s="4">
        <v>110772</v>
      </c>
      <c r="G33" s="4">
        <v>125172.36</v>
      </c>
      <c r="H33" s="4">
        <f t="shared" si="0"/>
        <v>-14400.36</v>
      </c>
      <c r="I33" s="15">
        <v>0.318</v>
      </c>
      <c r="J33" s="24">
        <v>1</v>
      </c>
    </row>
    <row r="34" spans="2:10" ht="18" customHeight="1">
      <c r="B34" s="3" t="s">
        <v>95</v>
      </c>
      <c r="C34" s="3" t="s">
        <v>92</v>
      </c>
      <c r="D34" s="3" t="s">
        <v>93</v>
      </c>
      <c r="E34" s="3" t="s">
        <v>94</v>
      </c>
      <c r="F34" s="4">
        <v>91224</v>
      </c>
      <c r="G34" s="4">
        <v>66593.52</v>
      </c>
      <c r="H34" s="4">
        <f t="shared" si="0"/>
        <v>24630.479999999996</v>
      </c>
      <c r="I34" s="15">
        <v>0.65</v>
      </c>
      <c r="J34" s="24">
        <v>6</v>
      </c>
    </row>
    <row r="35" spans="2:10" ht="18" customHeight="1">
      <c r="B35" s="3" t="s">
        <v>95</v>
      </c>
      <c r="C35" s="3" t="s">
        <v>92</v>
      </c>
      <c r="D35" s="3" t="s">
        <v>93</v>
      </c>
      <c r="E35" s="3" t="s">
        <v>94</v>
      </c>
      <c r="F35" s="4">
        <v>91224</v>
      </c>
      <c r="G35" s="4">
        <v>127713.60000000001</v>
      </c>
      <c r="H35" s="4">
        <f t="shared" si="0"/>
        <v>-36489.600000000006</v>
      </c>
      <c r="I35" s="15">
        <v>0.247</v>
      </c>
      <c r="J35" s="24">
        <v>4</v>
      </c>
    </row>
    <row r="36" spans="2:10" ht="18" customHeight="1">
      <c r="B36" s="3" t="s">
        <v>95</v>
      </c>
      <c r="C36" s="3" t="s">
        <v>92</v>
      </c>
      <c r="D36" s="3" t="s">
        <v>93</v>
      </c>
      <c r="E36" s="3" t="s">
        <v>94</v>
      </c>
      <c r="F36" s="4">
        <v>71676</v>
      </c>
      <c r="G36" s="4">
        <v>70959.240000000005</v>
      </c>
      <c r="H36" s="4">
        <f t="shared" si="0"/>
        <v>716.75999999999476</v>
      </c>
      <c r="I36" s="15">
        <v>0.13400000000000001</v>
      </c>
      <c r="J36" s="24">
        <v>9</v>
      </c>
    </row>
    <row r="37" spans="2:10" ht="18" customHeight="1">
      <c r="B37" s="3" t="s">
        <v>95</v>
      </c>
      <c r="C37" s="3" t="s">
        <v>92</v>
      </c>
      <c r="D37" s="3" t="s">
        <v>93</v>
      </c>
      <c r="E37" s="3" t="s">
        <v>100</v>
      </c>
      <c r="F37" s="4">
        <v>217504</v>
      </c>
      <c r="G37" s="4">
        <v>184878.4</v>
      </c>
      <c r="H37" s="4">
        <f t="shared" si="0"/>
        <v>32625.600000000006</v>
      </c>
      <c r="I37" s="15">
        <v>0.23300000000000001</v>
      </c>
      <c r="J37" s="24">
        <v>9</v>
      </c>
    </row>
    <row r="38" spans="2:10" ht="18" customHeight="1">
      <c r="B38" s="3" t="s">
        <v>95</v>
      </c>
      <c r="C38" s="3" t="s">
        <v>92</v>
      </c>
      <c r="D38" s="3" t="s">
        <v>93</v>
      </c>
      <c r="E38" s="3" t="s">
        <v>100</v>
      </c>
      <c r="F38" s="4">
        <v>128563.2</v>
      </c>
      <c r="G38" s="4">
        <v>119563.776</v>
      </c>
      <c r="H38" s="4">
        <f t="shared" si="0"/>
        <v>8999.4239999999991</v>
      </c>
      <c r="I38" s="15">
        <v>0.154</v>
      </c>
      <c r="J38" s="24">
        <v>3</v>
      </c>
    </row>
    <row r="39" spans="2:10" ht="18" customHeight="1">
      <c r="B39" s="3" t="s">
        <v>112</v>
      </c>
      <c r="C39" s="3" t="s">
        <v>107</v>
      </c>
      <c r="D39" s="3" t="s">
        <v>108</v>
      </c>
      <c r="E39" s="3" t="s">
        <v>99</v>
      </c>
      <c r="F39" s="4">
        <v>94936.320000000007</v>
      </c>
      <c r="G39" s="4">
        <v>77847.782399999996</v>
      </c>
      <c r="H39" s="4">
        <f t="shared" si="0"/>
        <v>17088.537600000011</v>
      </c>
      <c r="I39" s="15">
        <v>0.56399999999999995</v>
      </c>
      <c r="J39" s="24">
        <v>8</v>
      </c>
    </row>
    <row r="40" spans="2:10" ht="18" customHeight="1">
      <c r="B40" s="3" t="s">
        <v>112</v>
      </c>
      <c r="C40" s="3" t="s">
        <v>107</v>
      </c>
      <c r="D40" s="3" t="s">
        <v>108</v>
      </c>
      <c r="E40" s="3" t="s">
        <v>97</v>
      </c>
      <c r="F40" s="4">
        <v>90305.279999999999</v>
      </c>
      <c r="G40" s="4">
        <v>70438.118399999992</v>
      </c>
      <c r="H40" s="4">
        <f t="shared" si="0"/>
        <v>19867.161600000007</v>
      </c>
      <c r="I40" s="17">
        <v>0.26500000000000001</v>
      </c>
      <c r="J40" s="24">
        <v>2</v>
      </c>
    </row>
    <row r="41" spans="2:10" ht="18" customHeight="1">
      <c r="B41" s="3" t="s">
        <v>112</v>
      </c>
      <c r="C41" s="3" t="s">
        <v>107</v>
      </c>
      <c r="D41" s="3" t="s">
        <v>108</v>
      </c>
      <c r="E41" s="3" t="s">
        <v>99</v>
      </c>
      <c r="F41" s="4">
        <v>519480</v>
      </c>
      <c r="G41" s="4">
        <v>441558</v>
      </c>
      <c r="H41" s="4">
        <f t="shared" ref="H41:H72" si="1">F41-G41</f>
        <v>77922</v>
      </c>
      <c r="I41" s="15">
        <v>0.39800000000000002</v>
      </c>
      <c r="J41" s="24">
        <v>6</v>
      </c>
    </row>
    <row r="42" spans="2:10" ht="18" customHeight="1">
      <c r="B42" s="3" t="s">
        <v>112</v>
      </c>
      <c r="C42" s="3" t="s">
        <v>107</v>
      </c>
      <c r="D42" s="3" t="s">
        <v>108</v>
      </c>
      <c r="E42" s="3" t="s">
        <v>97</v>
      </c>
      <c r="F42" s="4">
        <v>91238.399999999994</v>
      </c>
      <c r="G42" s="4">
        <v>90326.015999999989</v>
      </c>
      <c r="H42" s="4">
        <f t="shared" si="1"/>
        <v>912.38400000000547</v>
      </c>
      <c r="I42" s="15">
        <v>0.315</v>
      </c>
      <c r="J42" s="24">
        <v>9</v>
      </c>
    </row>
    <row r="43" spans="2:10" ht="18" customHeight="1">
      <c r="B43" s="3" t="s">
        <v>112</v>
      </c>
      <c r="C43" s="3" t="s">
        <v>107</v>
      </c>
      <c r="D43" s="3" t="s">
        <v>110</v>
      </c>
      <c r="E43" s="3" t="s">
        <v>97</v>
      </c>
      <c r="F43" s="4">
        <v>92620.800000000003</v>
      </c>
      <c r="G43" s="4">
        <v>104661.504</v>
      </c>
      <c r="H43" s="4">
        <f t="shared" si="1"/>
        <v>-12040.703999999998</v>
      </c>
      <c r="I43" s="15">
        <v>0.255</v>
      </c>
      <c r="J43" s="24">
        <v>9</v>
      </c>
    </row>
    <row r="44" spans="2:10" ht="18" customHeight="1">
      <c r="B44" s="3" t="s">
        <v>112</v>
      </c>
      <c r="C44" s="3" t="s">
        <v>107</v>
      </c>
      <c r="D44" s="3" t="s">
        <v>110</v>
      </c>
      <c r="E44" s="3" t="s">
        <v>99</v>
      </c>
      <c r="F44" s="4">
        <v>69465.600000000006</v>
      </c>
      <c r="G44" s="4">
        <v>66686.975999999995</v>
      </c>
      <c r="H44" s="4">
        <f t="shared" si="1"/>
        <v>2778.6240000000107</v>
      </c>
      <c r="I44" s="15">
        <v>0.56399999999999995</v>
      </c>
      <c r="J44" s="24">
        <v>8</v>
      </c>
    </row>
    <row r="45" spans="2:10" ht="18" customHeight="1">
      <c r="B45" s="3" t="s">
        <v>112</v>
      </c>
      <c r="C45" s="3" t="s">
        <v>107</v>
      </c>
      <c r="D45" s="3" t="s">
        <v>110</v>
      </c>
      <c r="E45" s="3" t="s">
        <v>97</v>
      </c>
      <c r="F45" s="4">
        <v>154275.84</v>
      </c>
      <c r="G45" s="4">
        <v>143476.5312</v>
      </c>
      <c r="H45" s="4">
        <f t="shared" si="1"/>
        <v>10799.308799999999</v>
      </c>
      <c r="I45" s="15">
        <v>0.318</v>
      </c>
      <c r="J45" s="24">
        <v>4</v>
      </c>
    </row>
    <row r="46" spans="2:10" ht="18" customHeight="1">
      <c r="B46" s="3" t="s">
        <v>112</v>
      </c>
      <c r="C46" s="3" t="s">
        <v>107</v>
      </c>
      <c r="D46" s="3" t="s">
        <v>110</v>
      </c>
      <c r="E46" s="3" t="s">
        <v>99</v>
      </c>
      <c r="F46" s="4">
        <v>113923.584</v>
      </c>
      <c r="G46" s="4">
        <v>93417.338879999996</v>
      </c>
      <c r="H46" s="4">
        <f t="shared" si="1"/>
        <v>20506.245120000007</v>
      </c>
      <c r="I46" s="15">
        <v>0.187</v>
      </c>
      <c r="J46" s="24">
        <v>5</v>
      </c>
    </row>
    <row r="47" spans="2:10" ht="18" customHeight="1">
      <c r="B47" s="3" t="s">
        <v>112</v>
      </c>
      <c r="C47" s="3" t="s">
        <v>107</v>
      </c>
      <c r="D47" s="3" t="s">
        <v>109</v>
      </c>
      <c r="E47" s="3" t="s">
        <v>97</v>
      </c>
      <c r="F47" s="4">
        <v>94936.320000000007</v>
      </c>
      <c r="G47" s="4">
        <v>77847.782399999996</v>
      </c>
      <c r="H47" s="4">
        <f t="shared" si="1"/>
        <v>17088.537600000011</v>
      </c>
      <c r="I47" s="15">
        <v>0.13400000000000001</v>
      </c>
      <c r="J47" s="24">
        <v>4</v>
      </c>
    </row>
    <row r="48" spans="2:10" ht="18" customHeight="1">
      <c r="B48" s="3" t="s">
        <v>112</v>
      </c>
      <c r="C48" s="3" t="s">
        <v>107</v>
      </c>
      <c r="D48" s="3" t="s">
        <v>109</v>
      </c>
      <c r="E48" s="3" t="s">
        <v>99</v>
      </c>
      <c r="F48" s="4">
        <v>91463.039999999994</v>
      </c>
      <c r="G48" s="4">
        <v>72255.801599999992</v>
      </c>
      <c r="H48" s="4">
        <f t="shared" si="1"/>
        <v>19207.238400000002</v>
      </c>
      <c r="I48" s="15">
        <v>0.27600000000000002</v>
      </c>
      <c r="J48" s="24">
        <v>5</v>
      </c>
    </row>
    <row r="49" spans="2:10" ht="18" customHeight="1">
      <c r="B49" s="3" t="s">
        <v>112</v>
      </c>
      <c r="C49" s="3" t="s">
        <v>107</v>
      </c>
      <c r="D49" s="3" t="s">
        <v>109</v>
      </c>
      <c r="E49" s="3" t="s">
        <v>97</v>
      </c>
      <c r="F49" s="4">
        <v>1447185.6</v>
      </c>
      <c r="G49" s="4">
        <v>1287995.1840000001</v>
      </c>
      <c r="H49" s="4">
        <f t="shared" si="1"/>
        <v>159190.41599999997</v>
      </c>
      <c r="I49" s="15">
        <v>0.23300000000000001</v>
      </c>
      <c r="J49" s="24">
        <v>9</v>
      </c>
    </row>
    <row r="50" spans="2:10" ht="18" customHeight="1">
      <c r="B50" s="3" t="s">
        <v>112</v>
      </c>
      <c r="C50" s="3" t="s">
        <v>107</v>
      </c>
      <c r="D50" s="3" t="s">
        <v>109</v>
      </c>
      <c r="E50" s="3" t="s">
        <v>99</v>
      </c>
      <c r="F50" s="4">
        <v>154275.84</v>
      </c>
      <c r="G50" s="4">
        <v>143476.5312</v>
      </c>
      <c r="H50" s="4">
        <f t="shared" si="1"/>
        <v>10799.308799999999</v>
      </c>
      <c r="I50" s="15">
        <v>0.247</v>
      </c>
      <c r="J50" s="24">
        <v>8</v>
      </c>
    </row>
    <row r="51" spans="2:10" ht="18" customHeight="1">
      <c r="B51" s="3" t="s">
        <v>112</v>
      </c>
      <c r="C51" s="3" t="s">
        <v>107</v>
      </c>
      <c r="D51" s="3" t="s">
        <v>109</v>
      </c>
      <c r="E51" s="3" t="s">
        <v>97</v>
      </c>
      <c r="F51" s="4">
        <v>113923.584</v>
      </c>
      <c r="G51" s="4">
        <v>93417.338879999996</v>
      </c>
      <c r="H51" s="4">
        <f t="shared" si="1"/>
        <v>20506.245120000007</v>
      </c>
      <c r="I51" s="15">
        <v>0.35599999999999998</v>
      </c>
      <c r="J51" s="24">
        <v>2</v>
      </c>
    </row>
    <row r="52" spans="2:10" ht="18" customHeight="1">
      <c r="B52" s="3" t="s">
        <v>105</v>
      </c>
      <c r="C52" s="3" t="s">
        <v>101</v>
      </c>
      <c r="D52" s="3" t="s">
        <v>102</v>
      </c>
      <c r="E52" s="3" t="s">
        <v>100</v>
      </c>
      <c r="F52" s="4">
        <v>1205988</v>
      </c>
      <c r="G52" s="4">
        <v>1073329.32</v>
      </c>
      <c r="H52" s="4">
        <f t="shared" si="1"/>
        <v>132658.67999999993</v>
      </c>
      <c r="I52" s="15">
        <v>0.432</v>
      </c>
      <c r="J52" s="24">
        <v>10</v>
      </c>
    </row>
    <row r="53" spans="2:10" ht="18" customHeight="1">
      <c r="B53" s="3" t="s">
        <v>105</v>
      </c>
      <c r="C53" s="3" t="s">
        <v>101</v>
      </c>
      <c r="D53" s="3" t="s">
        <v>102</v>
      </c>
      <c r="E53" s="3" t="s">
        <v>100</v>
      </c>
      <c r="F53" s="4">
        <f>128563.2+200000</f>
        <v>328563.20000000001</v>
      </c>
      <c r="G53" s="4">
        <v>305563.77600000001</v>
      </c>
      <c r="H53" s="4">
        <f t="shared" si="1"/>
        <v>22999.423999999999</v>
      </c>
      <c r="I53" s="17">
        <v>0.39800000000000002</v>
      </c>
      <c r="J53" s="24">
        <v>3</v>
      </c>
    </row>
    <row r="54" spans="2:10" ht="18" customHeight="1">
      <c r="B54" s="3" t="s">
        <v>98</v>
      </c>
      <c r="C54" s="3" t="s">
        <v>101</v>
      </c>
      <c r="D54" s="3" t="s">
        <v>102</v>
      </c>
      <c r="E54" s="3" t="s">
        <v>94</v>
      </c>
      <c r="F54" s="4">
        <v>71676</v>
      </c>
      <c r="G54" s="4">
        <v>70959.240000000005</v>
      </c>
      <c r="H54" s="4">
        <f t="shared" si="1"/>
        <v>716.75999999999476</v>
      </c>
      <c r="I54" s="15">
        <v>0.53300000000000003</v>
      </c>
      <c r="J54" s="24">
        <v>1</v>
      </c>
    </row>
    <row r="55" spans="2:10" ht="18" customHeight="1">
      <c r="B55" s="3" t="s">
        <v>98</v>
      </c>
      <c r="C55" s="3" t="s">
        <v>101</v>
      </c>
      <c r="D55" s="3" t="s">
        <v>102</v>
      </c>
      <c r="E55" s="3" t="s">
        <v>99</v>
      </c>
      <c r="F55" s="4">
        <v>51480</v>
      </c>
      <c r="G55" s="4">
        <v>58172.4</v>
      </c>
      <c r="H55" s="4">
        <f t="shared" si="1"/>
        <v>-6692.4000000000015</v>
      </c>
      <c r="I55" s="17">
        <v>0.26500000000000001</v>
      </c>
      <c r="J55" s="24">
        <v>9</v>
      </c>
    </row>
    <row r="56" spans="2:10" ht="18" customHeight="1">
      <c r="B56" s="3" t="s">
        <v>98</v>
      </c>
      <c r="C56" s="3" t="s">
        <v>101</v>
      </c>
      <c r="D56" s="3" t="s">
        <v>102</v>
      </c>
      <c r="E56" s="3" t="s">
        <v>99</v>
      </c>
      <c r="F56" s="4">
        <v>39600</v>
      </c>
      <c r="G56" s="4">
        <v>38016</v>
      </c>
      <c r="H56" s="4">
        <f t="shared" si="1"/>
        <v>1584</v>
      </c>
      <c r="I56" s="15">
        <v>0.56399999999999995</v>
      </c>
      <c r="J56" s="24">
        <v>2</v>
      </c>
    </row>
    <row r="57" spans="2:10" ht="18" customHeight="1">
      <c r="B57" s="3" t="s">
        <v>98</v>
      </c>
      <c r="C57" s="3" t="s">
        <v>101</v>
      </c>
      <c r="D57" s="3" t="s">
        <v>102</v>
      </c>
      <c r="E57" s="3" t="s">
        <v>97</v>
      </c>
      <c r="F57" s="4">
        <v>79113.600000000006</v>
      </c>
      <c r="G57" s="4">
        <v>64873.152000000002</v>
      </c>
      <c r="H57" s="4">
        <f t="shared" si="1"/>
        <v>14240.448000000004</v>
      </c>
      <c r="I57" s="15">
        <v>0.27600000000000002</v>
      </c>
      <c r="J57" s="24">
        <v>0</v>
      </c>
    </row>
    <row r="58" spans="2:10" ht="18" customHeight="1">
      <c r="B58" s="3" t="s">
        <v>98</v>
      </c>
      <c r="C58" s="3" t="s">
        <v>101</v>
      </c>
      <c r="D58" s="3" t="s">
        <v>102</v>
      </c>
      <c r="E58" s="3" t="s">
        <v>97</v>
      </c>
      <c r="F58" s="4">
        <v>79113.600000000006</v>
      </c>
      <c r="G58" s="4">
        <v>64873.152000000002</v>
      </c>
      <c r="H58" s="4">
        <f t="shared" si="1"/>
        <v>14240.448000000004</v>
      </c>
      <c r="I58" s="15">
        <v>0.54400000000000004</v>
      </c>
      <c r="J58" s="24">
        <v>6</v>
      </c>
    </row>
    <row r="59" spans="2:10" ht="18" customHeight="1">
      <c r="B59" s="3" t="s">
        <v>98</v>
      </c>
      <c r="C59" s="3" t="s">
        <v>101</v>
      </c>
      <c r="D59" s="3" t="s">
        <v>102</v>
      </c>
      <c r="E59" s="3" t="s">
        <v>97</v>
      </c>
      <c r="F59" s="4">
        <v>57888</v>
      </c>
      <c r="G59" s="4">
        <v>55572.480000000003</v>
      </c>
      <c r="H59" s="4">
        <f t="shared" si="1"/>
        <v>2315.5199999999968</v>
      </c>
      <c r="I59" s="15">
        <v>0.315</v>
      </c>
      <c r="J59" s="24">
        <v>5</v>
      </c>
    </row>
    <row r="60" spans="2:10" ht="18" customHeight="1">
      <c r="B60" s="3" t="s">
        <v>98</v>
      </c>
      <c r="C60" s="3" t="s">
        <v>101</v>
      </c>
      <c r="D60" s="3" t="s">
        <v>102</v>
      </c>
      <c r="E60" s="3" t="s">
        <v>97</v>
      </c>
      <c r="F60" s="4">
        <v>57888</v>
      </c>
      <c r="G60" s="4">
        <v>55572.480000000003</v>
      </c>
      <c r="H60" s="4">
        <f t="shared" si="1"/>
        <v>2315.5199999999968</v>
      </c>
      <c r="I60" s="15">
        <v>0.187</v>
      </c>
      <c r="J60" s="24">
        <v>3</v>
      </c>
    </row>
    <row r="61" spans="2:10" ht="18" customHeight="1">
      <c r="B61" s="3" t="s">
        <v>98</v>
      </c>
      <c r="C61" s="3" t="s">
        <v>92</v>
      </c>
      <c r="D61" s="3" t="s">
        <v>96</v>
      </c>
      <c r="E61" s="3" t="s">
        <v>99</v>
      </c>
      <c r="F61" s="4">
        <v>52800</v>
      </c>
      <c r="G61" s="4">
        <v>59664</v>
      </c>
      <c r="H61" s="4">
        <f t="shared" si="1"/>
        <v>-6864</v>
      </c>
      <c r="I61" s="15">
        <v>0.255</v>
      </c>
      <c r="J61" s="24">
        <v>8</v>
      </c>
    </row>
    <row r="62" spans="2:10" ht="18" customHeight="1">
      <c r="B62" s="3" t="s">
        <v>98</v>
      </c>
      <c r="C62" s="3" t="s">
        <v>92</v>
      </c>
      <c r="D62" s="3" t="s">
        <v>96</v>
      </c>
      <c r="E62" s="3" t="s">
        <v>99</v>
      </c>
      <c r="F62" s="4">
        <v>52140</v>
      </c>
      <c r="G62" s="4">
        <v>41190.6</v>
      </c>
      <c r="H62" s="4">
        <f t="shared" si="1"/>
        <v>10949.400000000001</v>
      </c>
      <c r="I62" s="15">
        <v>0.35599999999999998</v>
      </c>
      <c r="J62" s="24">
        <v>5</v>
      </c>
    </row>
    <row r="63" spans="2:10" ht="18" customHeight="1">
      <c r="B63" s="3" t="s">
        <v>98</v>
      </c>
      <c r="C63" s="3" t="s">
        <v>92</v>
      </c>
      <c r="D63" s="3" t="s">
        <v>96</v>
      </c>
      <c r="E63" s="3" t="s">
        <v>99</v>
      </c>
      <c r="F63" s="4">
        <v>52140</v>
      </c>
      <c r="G63" s="4">
        <v>41190.6</v>
      </c>
      <c r="H63" s="4">
        <f t="shared" si="1"/>
        <v>10949.400000000001</v>
      </c>
      <c r="I63" s="15">
        <v>0.27600000000000002</v>
      </c>
      <c r="J63" s="24">
        <v>6</v>
      </c>
    </row>
    <row r="64" spans="2:10" ht="18" customHeight="1">
      <c r="B64" s="3" t="s">
        <v>98</v>
      </c>
      <c r="C64" s="3" t="s">
        <v>92</v>
      </c>
      <c r="D64" s="3" t="s">
        <v>96</v>
      </c>
      <c r="E64" s="3" t="s">
        <v>97</v>
      </c>
      <c r="F64" s="4">
        <v>77184</v>
      </c>
      <c r="G64" s="4">
        <v>68693.759999999995</v>
      </c>
      <c r="H64" s="4">
        <f t="shared" si="1"/>
        <v>8490.2400000000052</v>
      </c>
      <c r="I64" s="15">
        <v>0.255</v>
      </c>
      <c r="J64" s="24">
        <v>5</v>
      </c>
    </row>
    <row r="65" spans="2:10" ht="18" customHeight="1">
      <c r="B65" s="3" t="s">
        <v>98</v>
      </c>
      <c r="C65" s="3" t="s">
        <v>92</v>
      </c>
      <c r="D65" s="3" t="s">
        <v>96</v>
      </c>
      <c r="E65" s="3" t="s">
        <v>97</v>
      </c>
      <c r="F65" s="4">
        <v>77184</v>
      </c>
      <c r="G65" s="4">
        <v>87217.919999999998</v>
      </c>
      <c r="H65" s="4">
        <f t="shared" si="1"/>
        <v>-10033.919999999998</v>
      </c>
      <c r="I65" s="15">
        <v>0.56399999999999995</v>
      </c>
      <c r="J65" s="24">
        <v>5</v>
      </c>
    </row>
    <row r="66" spans="2:10" ht="18" customHeight="1">
      <c r="B66" s="3" t="s">
        <v>98</v>
      </c>
      <c r="C66" s="3" t="s">
        <v>92</v>
      </c>
      <c r="D66" s="3" t="s">
        <v>96</v>
      </c>
      <c r="E66" s="3" t="s">
        <v>97</v>
      </c>
      <c r="F66" s="4">
        <v>76219.199999999997</v>
      </c>
      <c r="G66" s="4">
        <v>60213.167999999998</v>
      </c>
      <c r="H66" s="4">
        <f t="shared" si="1"/>
        <v>16006.031999999999</v>
      </c>
      <c r="I66" s="15">
        <v>0.54400000000000004</v>
      </c>
      <c r="J66" s="24">
        <v>1</v>
      </c>
    </row>
    <row r="67" spans="2:10" ht="18" customHeight="1">
      <c r="B67" s="3" t="s">
        <v>98</v>
      </c>
      <c r="C67" s="3" t="s">
        <v>92</v>
      </c>
      <c r="D67" s="3" t="s">
        <v>96</v>
      </c>
      <c r="E67" s="3" t="s">
        <v>97</v>
      </c>
      <c r="F67" s="4">
        <v>75254.399999999994</v>
      </c>
      <c r="G67" s="4">
        <v>58698.432000000001</v>
      </c>
      <c r="H67" s="4">
        <f t="shared" si="1"/>
        <v>16555.967999999993</v>
      </c>
      <c r="I67" s="15">
        <v>0.255</v>
      </c>
      <c r="J67" s="24">
        <v>9</v>
      </c>
    </row>
    <row r="68" spans="2:10" ht="18" customHeight="1">
      <c r="B68" s="3" t="s">
        <v>98</v>
      </c>
      <c r="C68" s="3" t="s">
        <v>101</v>
      </c>
      <c r="D68" s="3" t="s">
        <v>103</v>
      </c>
      <c r="E68" s="3" t="s">
        <v>99</v>
      </c>
      <c r="F68" s="4">
        <v>52800</v>
      </c>
      <c r="G68" s="4">
        <v>46992</v>
      </c>
      <c r="H68" s="4">
        <f t="shared" si="1"/>
        <v>5808</v>
      </c>
      <c r="I68" s="15">
        <v>0.187</v>
      </c>
      <c r="J68" s="24">
        <v>9</v>
      </c>
    </row>
    <row r="69" spans="2:10" ht="18" customHeight="1">
      <c r="B69" s="3" t="s">
        <v>98</v>
      </c>
      <c r="C69" s="3" t="s">
        <v>101</v>
      </c>
      <c r="D69" s="3" t="s">
        <v>103</v>
      </c>
      <c r="E69" s="3" t="s">
        <v>97</v>
      </c>
      <c r="F69" s="4">
        <v>76219.199999999997</v>
      </c>
      <c r="G69" s="4">
        <v>60213.167999999998</v>
      </c>
      <c r="H69" s="4">
        <f t="shared" si="1"/>
        <v>16006.031999999999</v>
      </c>
      <c r="I69" s="15">
        <v>0.26500000000000001</v>
      </c>
      <c r="J69" s="24">
        <v>7</v>
      </c>
    </row>
    <row r="70" spans="2:10" ht="18" customHeight="1">
      <c r="B70" s="3" t="s">
        <v>98</v>
      </c>
      <c r="C70" s="3" t="s">
        <v>101</v>
      </c>
      <c r="D70" s="3" t="s">
        <v>103</v>
      </c>
      <c r="E70" s="3" t="s">
        <v>97</v>
      </c>
      <c r="F70" s="4">
        <v>75254.399999999994</v>
      </c>
      <c r="G70" s="4">
        <v>58698.432000000001</v>
      </c>
      <c r="H70" s="4">
        <f t="shared" si="1"/>
        <v>16555.967999999993</v>
      </c>
      <c r="I70" s="15">
        <v>0.35599999999999998</v>
      </c>
      <c r="J70" s="24">
        <v>5</v>
      </c>
    </row>
    <row r="71" spans="2:10" ht="18" customHeight="1">
      <c r="B71" s="3" t="s">
        <v>98</v>
      </c>
      <c r="C71" s="3" t="s">
        <v>101</v>
      </c>
      <c r="D71" s="3" t="s">
        <v>103</v>
      </c>
      <c r="E71" s="3" t="s">
        <v>100</v>
      </c>
      <c r="F71" s="4">
        <v>296700</v>
      </c>
      <c r="G71" s="4">
        <v>216591</v>
      </c>
      <c r="H71" s="4">
        <f t="shared" si="1"/>
        <v>80109</v>
      </c>
      <c r="I71" s="15">
        <v>0.23300000000000001</v>
      </c>
      <c r="J71" s="24">
        <v>1</v>
      </c>
    </row>
    <row r="72" spans="2:10" ht="18" customHeight="1">
      <c r="B72" s="3" t="s">
        <v>98</v>
      </c>
      <c r="C72" s="3" t="s">
        <v>92</v>
      </c>
      <c r="D72" s="3" t="s">
        <v>93</v>
      </c>
      <c r="E72" s="3" t="s">
        <v>99</v>
      </c>
      <c r="F72" s="4">
        <v>54120</v>
      </c>
      <c r="G72" s="4">
        <v>44378.400000000001</v>
      </c>
      <c r="H72" s="4">
        <f t="shared" si="1"/>
        <v>9741.5999999999985</v>
      </c>
      <c r="I72" s="15">
        <v>0.315</v>
      </c>
      <c r="J72" s="24">
        <v>8</v>
      </c>
    </row>
    <row r="73" spans="2:10" ht="18" customHeight="1">
      <c r="B73" s="3" t="s">
        <v>98</v>
      </c>
      <c r="C73" s="3" t="s">
        <v>92</v>
      </c>
      <c r="D73" s="3" t="s">
        <v>93</v>
      </c>
      <c r="E73" s="3" t="s">
        <v>99</v>
      </c>
      <c r="F73" s="4">
        <v>54120</v>
      </c>
      <c r="G73" s="4">
        <v>44378.400000000001</v>
      </c>
      <c r="H73" s="4">
        <f>F73-G73</f>
        <v>9741.5999999999985</v>
      </c>
      <c r="I73" s="15">
        <v>0.56399999999999995</v>
      </c>
      <c r="J73" s="24">
        <v>3</v>
      </c>
    </row>
    <row r="74" spans="2:10" ht="18" customHeight="1">
      <c r="B74" s="3" t="s">
        <v>98</v>
      </c>
      <c r="C74" s="3" t="s">
        <v>92</v>
      </c>
      <c r="D74" s="3" t="s">
        <v>93</v>
      </c>
      <c r="E74" s="3" t="s">
        <v>99</v>
      </c>
      <c r="F74" s="4">
        <v>51480</v>
      </c>
      <c r="G74" s="4">
        <v>40154.400000000001</v>
      </c>
      <c r="H74" s="4">
        <f>F74-G74</f>
        <v>11325.599999999999</v>
      </c>
      <c r="I74" s="15">
        <v>0.255</v>
      </c>
      <c r="J74" s="24">
        <v>2</v>
      </c>
    </row>
    <row r="75" spans="2:10" ht="18" customHeight="1">
      <c r="B75" s="3" t="s">
        <v>98</v>
      </c>
      <c r="C75" s="3" t="s">
        <v>92</v>
      </c>
      <c r="D75" s="3" t="s">
        <v>93</v>
      </c>
      <c r="E75" s="3" t="s">
        <v>99</v>
      </c>
      <c r="F75" s="4">
        <v>39600</v>
      </c>
      <c r="G75" s="4">
        <v>38016</v>
      </c>
      <c r="H75" s="4">
        <f>F75-G75</f>
        <v>1584</v>
      </c>
      <c r="I75" s="15">
        <v>0.54400000000000004</v>
      </c>
      <c r="J75" s="24">
        <v>8</v>
      </c>
    </row>
    <row r="76" spans="2:10" ht="18" customHeight="1">
      <c r="B76" s="3" t="s">
        <v>98</v>
      </c>
      <c r="C76" s="3" t="s">
        <v>92</v>
      </c>
      <c r="D76" s="3" t="s">
        <v>93</v>
      </c>
      <c r="E76" s="3" t="s">
        <v>97</v>
      </c>
      <c r="F76" s="4">
        <v>79113.600000000006</v>
      </c>
      <c r="G76" s="4">
        <v>64873.152000000002</v>
      </c>
      <c r="H76" s="4">
        <f>F76-G76</f>
        <v>14240.448000000004</v>
      </c>
      <c r="I76" s="15">
        <v>0.255</v>
      </c>
      <c r="J76" s="24">
        <v>9</v>
      </c>
    </row>
    <row r="77" spans="2:10" s="31" customFormat="1" ht="18" customHeight="1">
      <c r="B77" s="25"/>
      <c r="C77" s="25"/>
      <c r="D77" s="25"/>
      <c r="E77" s="25"/>
      <c r="F77" s="33"/>
      <c r="G77" s="33"/>
      <c r="H77" s="33"/>
      <c r="I77" s="34"/>
      <c r="J77" s="26"/>
    </row>
    <row r="78" spans="2:10" ht="12.75">
      <c r="B78"/>
    </row>
    <row r="79" spans="2:10" ht="12.75">
      <c r="B79"/>
    </row>
    <row r="80" spans="2:10" ht="12.75">
      <c r="B80"/>
    </row>
    <row r="81" spans="2:2" ht="12.75">
      <c r="B81"/>
    </row>
    <row r="82" spans="2:2" ht="12.75">
      <c r="B82"/>
    </row>
    <row r="83" spans="2:2" ht="12.75">
      <c r="B83"/>
    </row>
    <row r="84" spans="2:2" ht="12.75">
      <c r="B84"/>
    </row>
    <row r="85" spans="2:2" ht="12.75">
      <c r="B85"/>
    </row>
    <row r="86" spans="2:2" ht="12.75">
      <c r="B86"/>
    </row>
    <row r="87" spans="2:2" ht="12.75">
      <c r="B87"/>
    </row>
    <row r="88" spans="2:2" ht="12.75">
      <c r="B88"/>
    </row>
    <row r="89" spans="2:2" ht="12.75">
      <c r="B89"/>
    </row>
    <row r="90" spans="2:2" ht="12.75">
      <c r="B90"/>
    </row>
    <row r="91" spans="2:2" ht="12.75">
      <c r="B91"/>
    </row>
    <row r="92" spans="2:2" ht="12.75">
      <c r="B92"/>
    </row>
    <row r="93" spans="2:2" ht="12.75">
      <c r="B93"/>
    </row>
    <row r="94" spans="2:2" ht="12.75">
      <c r="B94"/>
    </row>
    <row r="95" spans="2:2" ht="12.75">
      <c r="B95"/>
    </row>
    <row r="96" spans="2:2" ht="12.75">
      <c r="B96"/>
    </row>
    <row r="97" spans="2:2" ht="12.75">
      <c r="B97"/>
    </row>
    <row r="98" spans="2:2" ht="12.75">
      <c r="B98"/>
    </row>
    <row r="99" spans="2:2" ht="12.75">
      <c r="B99"/>
    </row>
    <row r="100" spans="2:2" ht="12.75">
      <c r="B100"/>
    </row>
    <row r="101" spans="2:2" ht="12.75">
      <c r="B101"/>
    </row>
    <row r="102" spans="2:2" ht="12.75">
      <c r="B102"/>
    </row>
    <row r="103" spans="2:2" ht="12.75">
      <c r="B103"/>
    </row>
    <row r="104" spans="2:2" ht="12.75">
      <c r="B104"/>
    </row>
    <row r="105" spans="2:2" ht="12.75">
      <c r="B105"/>
    </row>
    <row r="106" spans="2:2" ht="12.75">
      <c r="B106"/>
    </row>
    <row r="107" spans="2:2" ht="12.75">
      <c r="B107"/>
    </row>
    <row r="108" spans="2:2" ht="12.75">
      <c r="B108"/>
    </row>
    <row r="109" spans="2:2" ht="12.75">
      <c r="B109"/>
    </row>
    <row r="110" spans="2:2" ht="12.75">
      <c r="B110"/>
    </row>
    <row r="111" spans="2:2" ht="12.75">
      <c r="B111"/>
    </row>
    <row r="112" spans="2:2" ht="12.75">
      <c r="B112"/>
    </row>
    <row r="113" spans="2:2" ht="12.75">
      <c r="B113"/>
    </row>
    <row r="114" spans="2:2" ht="12.75">
      <c r="B114"/>
    </row>
    <row r="115" spans="2:2" ht="12.75">
      <c r="B115"/>
    </row>
    <row r="116" spans="2:2" ht="12.75">
      <c r="B116"/>
    </row>
    <row r="117" spans="2:2" ht="12.75">
      <c r="B117"/>
    </row>
    <row r="118" spans="2:2" ht="12.75">
      <c r="B118"/>
    </row>
    <row r="119" spans="2:2" ht="12.75">
      <c r="B119"/>
    </row>
    <row r="120" spans="2:2" ht="12.75">
      <c r="B120"/>
    </row>
    <row r="121" spans="2:2" ht="12.75">
      <c r="B121"/>
    </row>
    <row r="122" spans="2:2" ht="12.75">
      <c r="B122"/>
    </row>
    <row r="123" spans="2:2" ht="12.75">
      <c r="B123"/>
    </row>
    <row r="124" spans="2:2" ht="12.75">
      <c r="B124"/>
    </row>
    <row r="125" spans="2:2" ht="12.75">
      <c r="B125"/>
    </row>
    <row r="126" spans="2:2" ht="12.75">
      <c r="B126"/>
    </row>
    <row r="127" spans="2:2" ht="12.75">
      <c r="B127"/>
    </row>
    <row r="128" spans="2:2" ht="12.75">
      <c r="B128"/>
    </row>
    <row r="129" spans="2:2" ht="12.75">
      <c r="B129"/>
    </row>
    <row r="130" spans="2:2" ht="12.75">
      <c r="B130"/>
    </row>
    <row r="131" spans="2:2" ht="12.75">
      <c r="B131"/>
    </row>
    <row r="132" spans="2:2" ht="12.75">
      <c r="B132"/>
    </row>
    <row r="133" spans="2:2" ht="12.75">
      <c r="B133"/>
    </row>
    <row r="134" spans="2:2" ht="12.75">
      <c r="B134"/>
    </row>
    <row r="135" spans="2:2" ht="12.75">
      <c r="B135"/>
    </row>
    <row r="136" spans="2:2" ht="12.75">
      <c r="B136"/>
    </row>
    <row r="137" spans="2:2" ht="12.75">
      <c r="B137"/>
    </row>
    <row r="138" spans="2:2" ht="12.75">
      <c r="B138"/>
    </row>
    <row r="139" spans="2:2" ht="12.75">
      <c r="B139"/>
    </row>
    <row r="140" spans="2:2" ht="12.75">
      <c r="B140"/>
    </row>
    <row r="141" spans="2:2" ht="12.75">
      <c r="B141"/>
    </row>
    <row r="142" spans="2:2" ht="12.75">
      <c r="B142"/>
    </row>
    <row r="143" spans="2:2" ht="12.75">
      <c r="B143"/>
    </row>
    <row r="144" spans="2:2" ht="12.75">
      <c r="B144"/>
    </row>
    <row r="145" spans="2:2" ht="12.75">
      <c r="B145"/>
    </row>
    <row r="146" spans="2:2" ht="12.75">
      <c r="B146"/>
    </row>
    <row r="147" spans="2:2" ht="12.75">
      <c r="B147"/>
    </row>
    <row r="148" spans="2:2" ht="12.75">
      <c r="B148"/>
    </row>
    <row r="149" spans="2:2" ht="12.75">
      <c r="B149"/>
    </row>
    <row r="150" spans="2:2" ht="12.75">
      <c r="B150"/>
    </row>
    <row r="151" spans="2:2" ht="12.75">
      <c r="B151"/>
    </row>
    <row r="152" spans="2:2" ht="12.75">
      <c r="B152"/>
    </row>
    <row r="153" spans="2:2" ht="12.75">
      <c r="B153"/>
    </row>
    <row r="154" spans="2:2" ht="12.75">
      <c r="B154"/>
    </row>
    <row r="155" spans="2:2" ht="12.75">
      <c r="B155"/>
    </row>
    <row r="156" spans="2:2" ht="12.75">
      <c r="B156"/>
    </row>
    <row r="157" spans="2:2" ht="12.75">
      <c r="B157"/>
    </row>
    <row r="158" spans="2:2" ht="12.75">
      <c r="B158"/>
    </row>
    <row r="159" spans="2:2" ht="12.75">
      <c r="B159"/>
    </row>
    <row r="160" spans="2:2" ht="12.75">
      <c r="B160"/>
    </row>
    <row r="161" spans="2:2" ht="12.75">
      <c r="B161"/>
    </row>
    <row r="162" spans="2:2" ht="12.75">
      <c r="B162"/>
    </row>
    <row r="163" spans="2:2" ht="12.75">
      <c r="B163"/>
    </row>
    <row r="164" spans="2:2" ht="12.75">
      <c r="B164"/>
    </row>
    <row r="165" spans="2:2" ht="12.75">
      <c r="B165"/>
    </row>
    <row r="166" spans="2:2" ht="12.75">
      <c r="B166"/>
    </row>
    <row r="167" spans="2:2" ht="12.75">
      <c r="B167"/>
    </row>
    <row r="168" spans="2:2" ht="12.75">
      <c r="B168"/>
    </row>
    <row r="169" spans="2:2" ht="12.75">
      <c r="B169"/>
    </row>
    <row r="170" spans="2:2" ht="12.75">
      <c r="B170"/>
    </row>
    <row r="171" spans="2:2" ht="12.75">
      <c r="B171"/>
    </row>
    <row r="172" spans="2:2" ht="12.75">
      <c r="B172"/>
    </row>
    <row r="173" spans="2:2" ht="12.75">
      <c r="B173"/>
    </row>
    <row r="174" spans="2:2" ht="12.75">
      <c r="B174"/>
    </row>
    <row r="175" spans="2:2" ht="12.75">
      <c r="B175"/>
    </row>
    <row r="176" spans="2:2" ht="12.75">
      <c r="B176"/>
    </row>
    <row r="177" spans="2:2" ht="12.75">
      <c r="B177"/>
    </row>
    <row r="178" spans="2:2" ht="12.75">
      <c r="B178"/>
    </row>
    <row r="179" spans="2:2" ht="12.75">
      <c r="B179"/>
    </row>
    <row r="180" spans="2:2" ht="12.75">
      <c r="B180"/>
    </row>
    <row r="181" spans="2:2" ht="12.75">
      <c r="B181"/>
    </row>
    <row r="182" spans="2:2" ht="12.75">
      <c r="B182"/>
    </row>
    <row r="183" spans="2:2" ht="12.75">
      <c r="B183"/>
    </row>
    <row r="184" spans="2:2" ht="12.75">
      <c r="B184"/>
    </row>
    <row r="185" spans="2:2" ht="12.75">
      <c r="B185"/>
    </row>
    <row r="186" spans="2:2" ht="12.75">
      <c r="B186"/>
    </row>
    <row r="187" spans="2:2" ht="12.75">
      <c r="B187"/>
    </row>
    <row r="188" spans="2:2" ht="12.75">
      <c r="B188"/>
    </row>
    <row r="189" spans="2:2" ht="12.75">
      <c r="B189"/>
    </row>
    <row r="190" spans="2:2" ht="12.75">
      <c r="B190"/>
    </row>
    <row r="191" spans="2:2" ht="12.75">
      <c r="B191"/>
    </row>
    <row r="192" spans="2:2" ht="12.75">
      <c r="B192"/>
    </row>
    <row r="193" spans="2:2" ht="12.75">
      <c r="B193"/>
    </row>
    <row r="194" spans="2:2" ht="12.75">
      <c r="B194"/>
    </row>
    <row r="195" spans="2:2" ht="12.75">
      <c r="B195"/>
    </row>
    <row r="196" spans="2:2" ht="12.75">
      <c r="B196"/>
    </row>
    <row r="197" spans="2:2" ht="12.75">
      <c r="B197"/>
    </row>
    <row r="198" spans="2:2" ht="12.75">
      <c r="B198"/>
    </row>
    <row r="199" spans="2:2" ht="12.75">
      <c r="B199"/>
    </row>
    <row r="200" spans="2:2" ht="12.75">
      <c r="B200"/>
    </row>
    <row r="201" spans="2:2" ht="12.75">
      <c r="B201"/>
    </row>
    <row r="202" spans="2:2" ht="12.75">
      <c r="B202"/>
    </row>
    <row r="203" spans="2:2" ht="12.75">
      <c r="B203"/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/>
  <dimension ref="A1:J203"/>
  <sheetViews>
    <sheetView showGridLines="0" workbookViewId="0"/>
  </sheetViews>
  <sheetFormatPr defaultRowHeight="26.25"/>
  <cols>
    <col min="1" max="1" width="3.42578125" customWidth="1"/>
    <col min="2" max="2" width="12.7109375" style="20" customWidth="1"/>
    <col min="3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10" ht="30">
      <c r="A1" s="35" t="s">
        <v>1</v>
      </c>
      <c r="I1" s="20" t="s">
        <v>87</v>
      </c>
    </row>
    <row r="2" spans="1:10" ht="30">
      <c r="A2" s="2" t="s">
        <v>8</v>
      </c>
      <c r="E2" s="39">
        <f>DSUM(B8:J76,J8,I1:I2)</f>
        <v>77</v>
      </c>
      <c r="I2" s="20" t="s">
        <v>95</v>
      </c>
    </row>
    <row r="3" spans="1:10">
      <c r="A3" s="28"/>
      <c r="B3" s="21"/>
    </row>
    <row r="5" spans="1:10" ht="18">
      <c r="B5" s="6" t="s">
        <v>82</v>
      </c>
      <c r="C5" s="7"/>
      <c r="D5" s="7"/>
      <c r="E5" s="7"/>
      <c r="F5" s="8"/>
      <c r="G5" s="8"/>
      <c r="H5" s="8"/>
      <c r="I5" s="7"/>
      <c r="J5" s="9"/>
    </row>
    <row r="6" spans="1:10" ht="18">
      <c r="B6" s="10" t="s">
        <v>83</v>
      </c>
      <c r="C6" s="11"/>
      <c r="D6" s="11"/>
      <c r="E6" s="11"/>
      <c r="F6" s="12"/>
      <c r="G6" s="12"/>
      <c r="H6" s="12"/>
      <c r="I6" s="11"/>
      <c r="J6" s="13"/>
    </row>
    <row r="7" spans="1:10" ht="18" hidden="1">
      <c r="B7" s="18"/>
      <c r="C7" s="16"/>
      <c r="D7" s="16"/>
      <c r="E7" s="16"/>
      <c r="F7" s="19"/>
      <c r="G7" s="19"/>
      <c r="H7" s="19"/>
      <c r="I7" s="16"/>
    </row>
    <row r="8" spans="1:10" ht="39" customHeight="1" thickBot="1">
      <c r="B8" s="14" t="s">
        <v>87</v>
      </c>
      <c r="C8" s="14" t="s">
        <v>84</v>
      </c>
      <c r="D8" s="14" t="s">
        <v>85</v>
      </c>
      <c r="E8" s="14" t="s">
        <v>86</v>
      </c>
      <c r="F8" s="5" t="s">
        <v>88</v>
      </c>
      <c r="G8" s="5" t="s">
        <v>89</v>
      </c>
      <c r="H8" s="32" t="s">
        <v>90</v>
      </c>
      <c r="I8" s="23" t="s">
        <v>91</v>
      </c>
      <c r="J8" s="23" t="s">
        <v>106</v>
      </c>
    </row>
    <row r="9" spans="1:10" ht="18" customHeight="1">
      <c r="B9" s="3" t="s">
        <v>111</v>
      </c>
      <c r="C9" s="3" t="s">
        <v>107</v>
      </c>
      <c r="D9" s="3" t="s">
        <v>108</v>
      </c>
      <c r="E9" s="3" t="s">
        <v>100</v>
      </c>
      <c r="F9" s="4">
        <v>47520</v>
      </c>
      <c r="G9" s="4">
        <v>45619.199999999997</v>
      </c>
      <c r="H9" s="4">
        <f t="shared" ref="H9:H40" si="0">F9-G9</f>
        <v>1900.8000000000029</v>
      </c>
      <c r="I9" s="15">
        <v>0.247</v>
      </c>
      <c r="J9" s="24">
        <v>6</v>
      </c>
    </row>
    <row r="10" spans="1:10" ht="18" customHeight="1">
      <c r="B10" s="3" t="s">
        <v>111</v>
      </c>
      <c r="C10" s="3" t="s">
        <v>107</v>
      </c>
      <c r="D10" s="3" t="s">
        <v>108</v>
      </c>
      <c r="E10" s="3" t="s">
        <v>94</v>
      </c>
      <c r="F10" s="4">
        <v>91463.039999999994</v>
      </c>
      <c r="G10" s="4">
        <v>72255.801599999992</v>
      </c>
      <c r="H10" s="4">
        <f t="shared" si="0"/>
        <v>19207.238400000002</v>
      </c>
      <c r="I10" s="15">
        <v>0.35599999999999998</v>
      </c>
      <c r="J10" s="24">
        <v>8</v>
      </c>
    </row>
    <row r="11" spans="1:10" ht="18" customHeight="1">
      <c r="B11" s="3" t="s">
        <v>111</v>
      </c>
      <c r="C11" s="3" t="s">
        <v>107</v>
      </c>
      <c r="D11" s="3" t="s">
        <v>108</v>
      </c>
      <c r="E11" s="3" t="s">
        <v>100</v>
      </c>
      <c r="F11" s="4">
        <v>356040</v>
      </c>
      <c r="G11" s="4">
        <v>259909.2</v>
      </c>
      <c r="H11" s="4">
        <f t="shared" si="0"/>
        <v>96130.799999999988</v>
      </c>
      <c r="I11" s="15">
        <v>0.255</v>
      </c>
      <c r="J11" s="24">
        <v>2</v>
      </c>
    </row>
    <row r="12" spans="1:10" ht="18" customHeight="1">
      <c r="B12" s="3" t="s">
        <v>111</v>
      </c>
      <c r="C12" s="3" t="s">
        <v>107</v>
      </c>
      <c r="D12" s="3" t="s">
        <v>108</v>
      </c>
      <c r="E12" s="3" t="s">
        <v>94</v>
      </c>
      <c r="F12" s="4">
        <v>154275.84</v>
      </c>
      <c r="G12" s="4">
        <v>143476.5312</v>
      </c>
      <c r="H12" s="4">
        <f t="shared" si="0"/>
        <v>10799.308799999999</v>
      </c>
      <c r="I12" s="15">
        <v>0.65</v>
      </c>
      <c r="J12" s="24">
        <v>9</v>
      </c>
    </row>
    <row r="13" spans="1:10" ht="18" customHeight="1">
      <c r="B13" s="3" t="s">
        <v>111</v>
      </c>
      <c r="C13" s="3" t="s">
        <v>107</v>
      </c>
      <c r="D13" s="3" t="s">
        <v>108</v>
      </c>
      <c r="E13" s="3" t="s">
        <v>100</v>
      </c>
      <c r="F13" s="4">
        <v>113923.584</v>
      </c>
      <c r="G13" s="4">
        <v>93417.338879999996</v>
      </c>
      <c r="H13" s="4">
        <f t="shared" si="0"/>
        <v>20506.245120000007</v>
      </c>
      <c r="I13" s="15">
        <v>0.255</v>
      </c>
      <c r="J13" s="24">
        <v>6</v>
      </c>
    </row>
    <row r="14" spans="1:10" ht="18" customHeight="1">
      <c r="B14" s="3" t="s">
        <v>111</v>
      </c>
      <c r="C14" s="3" t="s">
        <v>107</v>
      </c>
      <c r="D14" s="3" t="s">
        <v>110</v>
      </c>
      <c r="E14" s="3" t="s">
        <v>94</v>
      </c>
      <c r="F14" s="4">
        <v>94936.320000000007</v>
      </c>
      <c r="G14" s="4">
        <v>77847.782399999996</v>
      </c>
      <c r="H14" s="4">
        <f t="shared" si="0"/>
        <v>17088.537600000011</v>
      </c>
      <c r="I14" s="15">
        <v>0.315</v>
      </c>
      <c r="J14" s="24">
        <v>9</v>
      </c>
    </row>
    <row r="15" spans="1:10" ht="18" customHeight="1">
      <c r="B15" s="3" t="s">
        <v>111</v>
      </c>
      <c r="C15" s="3" t="s">
        <v>107</v>
      </c>
      <c r="D15" s="3" t="s">
        <v>110</v>
      </c>
      <c r="E15" s="3" t="s">
        <v>100</v>
      </c>
      <c r="F15" s="4">
        <v>90305.279999999999</v>
      </c>
      <c r="G15" s="4">
        <v>70438.118399999992</v>
      </c>
      <c r="H15" s="4">
        <f t="shared" si="0"/>
        <v>19867.161600000007</v>
      </c>
      <c r="I15" s="15">
        <v>0.255</v>
      </c>
      <c r="J15" s="24"/>
    </row>
    <row r="16" spans="1:10" ht="18" customHeight="1">
      <c r="B16" s="3" t="s">
        <v>111</v>
      </c>
      <c r="C16" s="3" t="s">
        <v>107</v>
      </c>
      <c r="D16" s="3" t="s">
        <v>110</v>
      </c>
      <c r="E16" s="3" t="s">
        <v>94</v>
      </c>
      <c r="F16" s="4">
        <v>394275.84000000003</v>
      </c>
      <c r="G16" s="4">
        <v>366676.53120000003</v>
      </c>
      <c r="H16" s="4">
        <f t="shared" si="0"/>
        <v>27599.308799999999</v>
      </c>
      <c r="I16" s="15">
        <v>0.154</v>
      </c>
      <c r="J16" s="24">
        <v>0</v>
      </c>
    </row>
    <row r="17" spans="2:10" ht="18" customHeight="1">
      <c r="B17" s="3" t="s">
        <v>111</v>
      </c>
      <c r="C17" s="3" t="s">
        <v>107</v>
      </c>
      <c r="D17" s="3" t="s">
        <v>110</v>
      </c>
      <c r="E17" s="3" t="s">
        <v>100</v>
      </c>
      <c r="F17" s="4">
        <v>116121.60000000001</v>
      </c>
      <c r="G17" s="4">
        <v>84768.767999999996</v>
      </c>
      <c r="H17" s="4">
        <f t="shared" si="0"/>
        <v>31352.832000000009</v>
      </c>
      <c r="I17" s="15">
        <v>0.13400000000000001</v>
      </c>
      <c r="J17" s="24">
        <v>3</v>
      </c>
    </row>
    <row r="18" spans="2:10" ht="18" customHeight="1">
      <c r="B18" s="3" t="s">
        <v>111</v>
      </c>
      <c r="C18" s="3" t="s">
        <v>107</v>
      </c>
      <c r="D18" s="3" t="s">
        <v>109</v>
      </c>
      <c r="E18" s="3" t="s">
        <v>100</v>
      </c>
      <c r="F18" s="4">
        <v>92620.800000000003</v>
      </c>
      <c r="G18" s="4">
        <v>82432.511999999988</v>
      </c>
      <c r="H18" s="4">
        <f t="shared" si="0"/>
        <v>10188.288000000015</v>
      </c>
      <c r="I18" s="15">
        <v>0.187</v>
      </c>
      <c r="J18" s="24">
        <v>3</v>
      </c>
    </row>
    <row r="19" spans="2:10" ht="18" customHeight="1">
      <c r="B19" s="3" t="s">
        <v>111</v>
      </c>
      <c r="C19" s="3" t="s">
        <v>107</v>
      </c>
      <c r="D19" s="3" t="s">
        <v>109</v>
      </c>
      <c r="E19" s="3" t="s">
        <v>94</v>
      </c>
      <c r="F19" s="4">
        <v>69465.600000000006</v>
      </c>
      <c r="G19" s="4">
        <v>66686.975999999995</v>
      </c>
      <c r="H19" s="4">
        <f t="shared" si="0"/>
        <v>2778.6240000000107</v>
      </c>
      <c r="I19" s="15">
        <v>0.54400000000000004</v>
      </c>
      <c r="J19" s="24">
        <v>9</v>
      </c>
    </row>
    <row r="20" spans="2:10" ht="18" customHeight="1">
      <c r="B20" s="3" t="s">
        <v>111</v>
      </c>
      <c r="C20" s="3" t="s">
        <v>107</v>
      </c>
      <c r="D20" s="3" t="s">
        <v>109</v>
      </c>
      <c r="E20" s="3" t="s">
        <v>100</v>
      </c>
      <c r="F20" s="4">
        <v>261004.79999999999</v>
      </c>
      <c r="G20" s="4">
        <v>221854.07999999999</v>
      </c>
      <c r="H20" s="4">
        <f t="shared" si="0"/>
        <v>39150.720000000001</v>
      </c>
      <c r="I20" s="15">
        <v>0.23300000000000001</v>
      </c>
      <c r="J20" s="24">
        <v>6</v>
      </c>
    </row>
    <row r="21" spans="2:10" ht="18" customHeight="1">
      <c r="B21" s="3" t="s">
        <v>111</v>
      </c>
      <c r="C21" s="3" t="s">
        <v>107</v>
      </c>
      <c r="D21" s="3" t="s">
        <v>109</v>
      </c>
      <c r="E21" s="3" t="s">
        <v>94</v>
      </c>
      <c r="F21" s="4">
        <v>57024</v>
      </c>
      <c r="G21" s="4">
        <v>54743.040000000001</v>
      </c>
      <c r="H21" s="4">
        <f t="shared" si="0"/>
        <v>2280.9599999999991</v>
      </c>
      <c r="I21" s="15">
        <v>0.56399999999999995</v>
      </c>
      <c r="J21" s="24">
        <v>8</v>
      </c>
    </row>
    <row r="22" spans="2:10" ht="18" customHeight="1">
      <c r="B22" s="3" t="s">
        <v>95</v>
      </c>
      <c r="C22" s="3" t="s">
        <v>101</v>
      </c>
      <c r="D22" s="3" t="s">
        <v>102</v>
      </c>
      <c r="E22" s="3" t="s">
        <v>94</v>
      </c>
      <c r="F22" s="4">
        <v>181988</v>
      </c>
      <c r="G22" s="4">
        <v>205646.44</v>
      </c>
      <c r="H22" s="4">
        <f t="shared" si="0"/>
        <v>-23658.440000000002</v>
      </c>
      <c r="I22" s="15">
        <v>0.432</v>
      </c>
      <c r="J22" s="24">
        <v>2</v>
      </c>
    </row>
    <row r="23" spans="2:10" ht="18" customHeight="1">
      <c r="B23" s="3" t="s">
        <v>95</v>
      </c>
      <c r="C23" s="3" t="s">
        <v>101</v>
      </c>
      <c r="D23" s="3" t="s">
        <v>102</v>
      </c>
      <c r="E23" s="3" t="s">
        <v>94</v>
      </c>
      <c r="F23" s="4">
        <v>121197.6</v>
      </c>
      <c r="G23" s="4">
        <v>112713.76800000001</v>
      </c>
      <c r="H23" s="4">
        <f t="shared" si="0"/>
        <v>8483.8319999999949</v>
      </c>
      <c r="I23" s="15">
        <v>0.154</v>
      </c>
      <c r="J23" s="24">
        <v>4</v>
      </c>
    </row>
    <row r="24" spans="2:10" ht="18" customHeight="1">
      <c r="B24" s="3" t="s">
        <v>95</v>
      </c>
      <c r="C24" s="3" t="s">
        <v>101</v>
      </c>
      <c r="D24" s="3" t="s">
        <v>102</v>
      </c>
      <c r="E24" s="3" t="s">
        <v>100</v>
      </c>
      <c r="F24" s="4">
        <v>432900</v>
      </c>
      <c r="G24" s="4">
        <v>367965</v>
      </c>
      <c r="H24" s="4">
        <f t="shared" si="0"/>
        <v>64935</v>
      </c>
      <c r="I24" s="15">
        <v>0.247</v>
      </c>
      <c r="J24" s="24">
        <v>2</v>
      </c>
    </row>
    <row r="25" spans="2:10" ht="18" customHeight="1">
      <c r="B25" s="3" t="s">
        <v>95</v>
      </c>
      <c r="C25" s="3" t="s">
        <v>101</v>
      </c>
      <c r="D25" s="3" t="s">
        <v>102</v>
      </c>
      <c r="E25" s="3" t="s">
        <v>100</v>
      </c>
      <c r="F25" s="4">
        <v>96768</v>
      </c>
      <c r="G25" s="4">
        <v>70640.639999999999</v>
      </c>
      <c r="H25" s="4">
        <f t="shared" si="0"/>
        <v>26127.360000000001</v>
      </c>
      <c r="I25" s="15">
        <v>0.318</v>
      </c>
      <c r="J25" s="24">
        <v>2</v>
      </c>
    </row>
    <row r="26" spans="2:10" ht="18" customHeight="1">
      <c r="B26" s="3" t="s">
        <v>95</v>
      </c>
      <c r="C26" s="3" t="s">
        <v>92</v>
      </c>
      <c r="D26" s="3" t="s">
        <v>96</v>
      </c>
      <c r="E26" s="3" t="s">
        <v>94</v>
      </c>
      <c r="F26" s="4">
        <v>121197.6</v>
      </c>
      <c r="G26" s="4">
        <v>112713.76800000001</v>
      </c>
      <c r="H26" s="4">
        <f t="shared" si="0"/>
        <v>8483.8319999999949</v>
      </c>
      <c r="I26" s="15">
        <v>0.45</v>
      </c>
      <c r="J26" s="24">
        <v>13</v>
      </c>
    </row>
    <row r="27" spans="2:10" ht="18" customHeight="1">
      <c r="B27" s="3" t="s">
        <v>95</v>
      </c>
      <c r="C27" s="3" t="s">
        <v>92</v>
      </c>
      <c r="D27" s="3" t="s">
        <v>96</v>
      </c>
      <c r="E27" s="3" t="s">
        <v>94</v>
      </c>
      <c r="F27" s="4">
        <v>121197.6</v>
      </c>
      <c r="G27" s="4">
        <v>112713.76800000001</v>
      </c>
      <c r="H27" s="4">
        <f t="shared" si="0"/>
        <v>8483.8319999999949</v>
      </c>
      <c r="I27" s="15">
        <v>0.23300000000000001</v>
      </c>
      <c r="J27" s="24"/>
    </row>
    <row r="28" spans="2:10" ht="18" customHeight="1">
      <c r="B28" s="3" t="s">
        <v>95</v>
      </c>
      <c r="C28" s="3" t="s">
        <v>92</v>
      </c>
      <c r="D28" s="3" t="s">
        <v>96</v>
      </c>
      <c r="E28" s="3" t="s">
        <v>94</v>
      </c>
      <c r="F28" s="4">
        <v>110772</v>
      </c>
      <c r="G28" s="4">
        <v>94156.2</v>
      </c>
      <c r="H28" s="4">
        <f t="shared" si="0"/>
        <v>16615.800000000003</v>
      </c>
      <c r="I28" s="15">
        <v>0.39800000000000002</v>
      </c>
      <c r="J28" s="24">
        <v>9</v>
      </c>
    </row>
    <row r="29" spans="2:10" ht="18" customHeight="1">
      <c r="B29" s="3" t="s">
        <v>95</v>
      </c>
      <c r="C29" s="3" t="s">
        <v>101</v>
      </c>
      <c r="D29" s="3" t="s">
        <v>103</v>
      </c>
      <c r="E29" s="3" t="s">
        <v>100</v>
      </c>
      <c r="F29" s="4">
        <v>128563.2</v>
      </c>
      <c r="G29" s="4">
        <v>119563.776</v>
      </c>
      <c r="H29" s="4">
        <f t="shared" si="0"/>
        <v>8999.4239999999991</v>
      </c>
      <c r="I29" s="15">
        <v>0.39800000000000002</v>
      </c>
      <c r="J29" s="24">
        <v>8</v>
      </c>
    </row>
    <row r="30" spans="2:10" ht="18" customHeight="1">
      <c r="B30" s="3" t="s">
        <v>95</v>
      </c>
      <c r="C30" s="3" t="s">
        <v>101</v>
      </c>
      <c r="D30" s="3" t="s">
        <v>103</v>
      </c>
      <c r="E30" s="3" t="s">
        <v>100</v>
      </c>
      <c r="F30" s="4">
        <v>128563.2</v>
      </c>
      <c r="G30" s="4">
        <v>119563.776</v>
      </c>
      <c r="H30" s="4">
        <f t="shared" si="0"/>
        <v>8999.4239999999991</v>
      </c>
      <c r="I30" s="15">
        <v>0.23300000000000001</v>
      </c>
      <c r="J30" s="24">
        <v>1</v>
      </c>
    </row>
    <row r="31" spans="2:10" ht="18" customHeight="1">
      <c r="B31" s="3" t="s">
        <v>95</v>
      </c>
      <c r="C31" s="3" t="s">
        <v>101</v>
      </c>
      <c r="D31" s="3" t="s">
        <v>104</v>
      </c>
      <c r="E31" s="3" t="s">
        <v>100</v>
      </c>
      <c r="F31" s="4">
        <v>76032</v>
      </c>
      <c r="G31" s="4">
        <v>75271.679999999993</v>
      </c>
      <c r="H31" s="4">
        <f t="shared" si="0"/>
        <v>760.32000000000698</v>
      </c>
      <c r="I31" s="15">
        <v>0.65</v>
      </c>
      <c r="J31" s="24">
        <v>4</v>
      </c>
    </row>
    <row r="32" spans="2:10" ht="18" customHeight="1">
      <c r="B32" s="3" t="s">
        <v>95</v>
      </c>
      <c r="C32" s="3" t="s">
        <v>92</v>
      </c>
      <c r="D32" s="3" t="s">
        <v>93</v>
      </c>
      <c r="E32" s="3" t="s">
        <v>94</v>
      </c>
      <c r="F32" s="4">
        <v>110772</v>
      </c>
      <c r="G32" s="4">
        <v>125172.36</v>
      </c>
      <c r="H32" s="4">
        <f t="shared" si="0"/>
        <v>-14400.36</v>
      </c>
      <c r="I32" s="15">
        <v>0.23300000000000001</v>
      </c>
      <c r="J32" s="24"/>
    </row>
    <row r="33" spans="2:10" ht="18" customHeight="1">
      <c r="B33" s="3" t="s">
        <v>95</v>
      </c>
      <c r="C33" s="3" t="s">
        <v>92</v>
      </c>
      <c r="D33" s="3" t="s">
        <v>93</v>
      </c>
      <c r="E33" s="3" t="s">
        <v>94</v>
      </c>
      <c r="F33" s="4">
        <v>110772</v>
      </c>
      <c r="G33" s="4">
        <v>125172.36</v>
      </c>
      <c r="H33" s="4">
        <f t="shared" si="0"/>
        <v>-14400.36</v>
      </c>
      <c r="I33" s="15">
        <v>0.318</v>
      </c>
      <c r="J33" s="24">
        <v>1</v>
      </c>
    </row>
    <row r="34" spans="2:10" ht="18" customHeight="1">
      <c r="B34" s="3" t="s">
        <v>95</v>
      </c>
      <c r="C34" s="3" t="s">
        <v>92</v>
      </c>
      <c r="D34" s="3" t="s">
        <v>93</v>
      </c>
      <c r="E34" s="3" t="s">
        <v>94</v>
      </c>
      <c r="F34" s="4">
        <v>91224</v>
      </c>
      <c r="G34" s="4">
        <v>66593.52</v>
      </c>
      <c r="H34" s="4">
        <f t="shared" si="0"/>
        <v>24630.479999999996</v>
      </c>
      <c r="I34" s="15">
        <v>0.65</v>
      </c>
      <c r="J34" s="24">
        <v>6</v>
      </c>
    </row>
    <row r="35" spans="2:10" ht="18" customHeight="1">
      <c r="B35" s="3" t="s">
        <v>95</v>
      </c>
      <c r="C35" s="3" t="s">
        <v>92</v>
      </c>
      <c r="D35" s="3" t="s">
        <v>93</v>
      </c>
      <c r="E35" s="3" t="s">
        <v>94</v>
      </c>
      <c r="F35" s="4">
        <v>91224</v>
      </c>
      <c r="G35" s="4">
        <v>127713.60000000001</v>
      </c>
      <c r="H35" s="4">
        <f t="shared" si="0"/>
        <v>-36489.600000000006</v>
      </c>
      <c r="I35" s="15">
        <v>0.247</v>
      </c>
      <c r="J35" s="24">
        <v>4</v>
      </c>
    </row>
    <row r="36" spans="2:10" ht="18" customHeight="1">
      <c r="B36" s="3" t="s">
        <v>95</v>
      </c>
      <c r="C36" s="3" t="s">
        <v>92</v>
      </c>
      <c r="D36" s="3" t="s">
        <v>93</v>
      </c>
      <c r="E36" s="3" t="s">
        <v>94</v>
      </c>
      <c r="F36" s="4">
        <v>71676</v>
      </c>
      <c r="G36" s="4">
        <v>70959.240000000005</v>
      </c>
      <c r="H36" s="4">
        <f t="shared" si="0"/>
        <v>716.75999999999476</v>
      </c>
      <c r="I36" s="15">
        <v>0.13400000000000001</v>
      </c>
      <c r="J36" s="24">
        <v>9</v>
      </c>
    </row>
    <row r="37" spans="2:10" ht="18" customHeight="1">
      <c r="B37" s="3" t="s">
        <v>95</v>
      </c>
      <c r="C37" s="3" t="s">
        <v>92</v>
      </c>
      <c r="D37" s="3" t="s">
        <v>93</v>
      </c>
      <c r="E37" s="3" t="s">
        <v>100</v>
      </c>
      <c r="F37" s="4">
        <v>217504</v>
      </c>
      <c r="G37" s="4">
        <v>184878.4</v>
      </c>
      <c r="H37" s="4">
        <f t="shared" si="0"/>
        <v>32625.600000000006</v>
      </c>
      <c r="I37" s="15">
        <v>0.23300000000000001</v>
      </c>
      <c r="J37" s="24">
        <v>9</v>
      </c>
    </row>
    <row r="38" spans="2:10" ht="18" customHeight="1">
      <c r="B38" s="3" t="s">
        <v>95</v>
      </c>
      <c r="C38" s="3" t="s">
        <v>92</v>
      </c>
      <c r="D38" s="3" t="s">
        <v>93</v>
      </c>
      <c r="E38" s="3" t="s">
        <v>100</v>
      </c>
      <c r="F38" s="4">
        <v>128563.2</v>
      </c>
      <c r="G38" s="4">
        <v>119563.776</v>
      </c>
      <c r="H38" s="4">
        <f t="shared" si="0"/>
        <v>8999.4239999999991</v>
      </c>
      <c r="I38" s="15">
        <v>0.154</v>
      </c>
      <c r="J38" s="24">
        <v>3</v>
      </c>
    </row>
    <row r="39" spans="2:10" ht="18" customHeight="1">
      <c r="B39" s="3" t="s">
        <v>112</v>
      </c>
      <c r="C39" s="3" t="s">
        <v>107</v>
      </c>
      <c r="D39" s="3" t="s">
        <v>108</v>
      </c>
      <c r="E39" s="3" t="s">
        <v>99</v>
      </c>
      <c r="F39" s="4">
        <v>94936.320000000007</v>
      </c>
      <c r="G39" s="4">
        <v>77847.782399999996</v>
      </c>
      <c r="H39" s="4">
        <f t="shared" si="0"/>
        <v>17088.537600000011</v>
      </c>
      <c r="I39" s="15">
        <v>0.56399999999999995</v>
      </c>
      <c r="J39" s="24">
        <v>8</v>
      </c>
    </row>
    <row r="40" spans="2:10" ht="18" customHeight="1">
      <c r="B40" s="3" t="s">
        <v>112</v>
      </c>
      <c r="C40" s="3" t="s">
        <v>107</v>
      </c>
      <c r="D40" s="3" t="s">
        <v>108</v>
      </c>
      <c r="E40" s="3" t="s">
        <v>97</v>
      </c>
      <c r="F40" s="4">
        <v>90305.279999999999</v>
      </c>
      <c r="G40" s="4">
        <v>70438.118399999992</v>
      </c>
      <c r="H40" s="4">
        <f t="shared" si="0"/>
        <v>19867.161600000007</v>
      </c>
      <c r="I40" s="17">
        <v>0.26500000000000001</v>
      </c>
      <c r="J40" s="24">
        <v>2</v>
      </c>
    </row>
    <row r="41" spans="2:10" ht="18" customHeight="1">
      <c r="B41" s="3" t="s">
        <v>112</v>
      </c>
      <c r="C41" s="3" t="s">
        <v>107</v>
      </c>
      <c r="D41" s="3" t="s">
        <v>108</v>
      </c>
      <c r="E41" s="3" t="s">
        <v>99</v>
      </c>
      <c r="F41" s="4">
        <v>519480</v>
      </c>
      <c r="G41" s="4">
        <v>441558</v>
      </c>
      <c r="H41" s="4">
        <f t="shared" ref="H41:H72" si="1">F41-G41</f>
        <v>77922</v>
      </c>
      <c r="I41" s="15">
        <v>0.39800000000000002</v>
      </c>
      <c r="J41" s="24">
        <v>6</v>
      </c>
    </row>
    <row r="42" spans="2:10" ht="18" customHeight="1">
      <c r="B42" s="3" t="s">
        <v>112</v>
      </c>
      <c r="C42" s="3" t="s">
        <v>107</v>
      </c>
      <c r="D42" s="3" t="s">
        <v>108</v>
      </c>
      <c r="E42" s="3" t="s">
        <v>97</v>
      </c>
      <c r="F42" s="4">
        <v>91238.399999999994</v>
      </c>
      <c r="G42" s="4">
        <v>90326.015999999989</v>
      </c>
      <c r="H42" s="4">
        <f t="shared" si="1"/>
        <v>912.38400000000547</v>
      </c>
      <c r="I42" s="15">
        <v>0.315</v>
      </c>
      <c r="J42" s="24">
        <v>9</v>
      </c>
    </row>
    <row r="43" spans="2:10" ht="18" customHeight="1">
      <c r="B43" s="3" t="s">
        <v>112</v>
      </c>
      <c r="C43" s="3" t="s">
        <v>107</v>
      </c>
      <c r="D43" s="3" t="s">
        <v>110</v>
      </c>
      <c r="E43" s="3" t="s">
        <v>97</v>
      </c>
      <c r="F43" s="4">
        <v>92620.800000000003</v>
      </c>
      <c r="G43" s="4">
        <v>104661.504</v>
      </c>
      <c r="H43" s="4">
        <f t="shared" si="1"/>
        <v>-12040.703999999998</v>
      </c>
      <c r="I43" s="15">
        <v>0.255</v>
      </c>
      <c r="J43" s="24">
        <v>9</v>
      </c>
    </row>
    <row r="44" spans="2:10" ht="18" customHeight="1">
      <c r="B44" s="3" t="s">
        <v>112</v>
      </c>
      <c r="C44" s="3" t="s">
        <v>107</v>
      </c>
      <c r="D44" s="3" t="s">
        <v>110</v>
      </c>
      <c r="E44" s="3" t="s">
        <v>99</v>
      </c>
      <c r="F44" s="4">
        <v>69465.600000000006</v>
      </c>
      <c r="G44" s="4">
        <v>66686.975999999995</v>
      </c>
      <c r="H44" s="4">
        <f t="shared" si="1"/>
        <v>2778.6240000000107</v>
      </c>
      <c r="I44" s="15">
        <v>0.56399999999999995</v>
      </c>
      <c r="J44" s="24">
        <v>8</v>
      </c>
    </row>
    <row r="45" spans="2:10" ht="18" customHeight="1">
      <c r="B45" s="3" t="s">
        <v>112</v>
      </c>
      <c r="C45" s="3" t="s">
        <v>107</v>
      </c>
      <c r="D45" s="3" t="s">
        <v>110</v>
      </c>
      <c r="E45" s="3" t="s">
        <v>97</v>
      </c>
      <c r="F45" s="4">
        <v>154275.84</v>
      </c>
      <c r="G45" s="4">
        <v>143476.5312</v>
      </c>
      <c r="H45" s="4">
        <f t="shared" si="1"/>
        <v>10799.308799999999</v>
      </c>
      <c r="I45" s="15">
        <v>0.318</v>
      </c>
      <c r="J45" s="24">
        <v>4</v>
      </c>
    </row>
    <row r="46" spans="2:10" ht="18" customHeight="1">
      <c r="B46" s="3" t="s">
        <v>112</v>
      </c>
      <c r="C46" s="3" t="s">
        <v>107</v>
      </c>
      <c r="D46" s="3" t="s">
        <v>110</v>
      </c>
      <c r="E46" s="3" t="s">
        <v>99</v>
      </c>
      <c r="F46" s="4">
        <v>113923.584</v>
      </c>
      <c r="G46" s="4">
        <v>93417.338879999996</v>
      </c>
      <c r="H46" s="4">
        <f t="shared" si="1"/>
        <v>20506.245120000007</v>
      </c>
      <c r="I46" s="15">
        <v>0.187</v>
      </c>
      <c r="J46" s="24">
        <v>5</v>
      </c>
    </row>
    <row r="47" spans="2:10" ht="18" customHeight="1">
      <c r="B47" s="3" t="s">
        <v>112</v>
      </c>
      <c r="C47" s="3" t="s">
        <v>107</v>
      </c>
      <c r="D47" s="3" t="s">
        <v>109</v>
      </c>
      <c r="E47" s="3" t="s">
        <v>97</v>
      </c>
      <c r="F47" s="4">
        <v>94936.320000000007</v>
      </c>
      <c r="G47" s="4">
        <v>77847.782399999996</v>
      </c>
      <c r="H47" s="4">
        <f t="shared" si="1"/>
        <v>17088.537600000011</v>
      </c>
      <c r="I47" s="15">
        <v>0.13400000000000001</v>
      </c>
      <c r="J47" s="24">
        <v>4</v>
      </c>
    </row>
    <row r="48" spans="2:10" ht="18" customHeight="1">
      <c r="B48" s="3" t="s">
        <v>112</v>
      </c>
      <c r="C48" s="3" t="s">
        <v>107</v>
      </c>
      <c r="D48" s="3" t="s">
        <v>109</v>
      </c>
      <c r="E48" s="3" t="s">
        <v>99</v>
      </c>
      <c r="F48" s="4">
        <v>91463.039999999994</v>
      </c>
      <c r="G48" s="4">
        <v>72255.801599999992</v>
      </c>
      <c r="H48" s="4">
        <f t="shared" si="1"/>
        <v>19207.238400000002</v>
      </c>
      <c r="I48" s="15">
        <v>0.27600000000000002</v>
      </c>
      <c r="J48" s="24">
        <v>5</v>
      </c>
    </row>
    <row r="49" spans="2:10" ht="18" customHeight="1">
      <c r="B49" s="3" t="s">
        <v>112</v>
      </c>
      <c r="C49" s="3" t="s">
        <v>107</v>
      </c>
      <c r="D49" s="3" t="s">
        <v>109</v>
      </c>
      <c r="E49" s="3" t="s">
        <v>97</v>
      </c>
      <c r="F49" s="4">
        <v>1447185.6</v>
      </c>
      <c r="G49" s="4">
        <v>1287995.1840000001</v>
      </c>
      <c r="H49" s="4">
        <f t="shared" si="1"/>
        <v>159190.41599999997</v>
      </c>
      <c r="I49" s="15">
        <v>0.23300000000000001</v>
      </c>
      <c r="J49" s="24">
        <v>9</v>
      </c>
    </row>
    <row r="50" spans="2:10" ht="18" customHeight="1">
      <c r="B50" s="3" t="s">
        <v>112</v>
      </c>
      <c r="C50" s="3" t="s">
        <v>107</v>
      </c>
      <c r="D50" s="3" t="s">
        <v>109</v>
      </c>
      <c r="E50" s="3" t="s">
        <v>99</v>
      </c>
      <c r="F50" s="4">
        <v>154275.84</v>
      </c>
      <c r="G50" s="4">
        <v>143476.5312</v>
      </c>
      <c r="H50" s="4">
        <f t="shared" si="1"/>
        <v>10799.308799999999</v>
      </c>
      <c r="I50" s="15">
        <v>0.247</v>
      </c>
      <c r="J50" s="24">
        <v>8</v>
      </c>
    </row>
    <row r="51" spans="2:10" ht="18" customHeight="1">
      <c r="B51" s="3" t="s">
        <v>112</v>
      </c>
      <c r="C51" s="3" t="s">
        <v>107</v>
      </c>
      <c r="D51" s="3" t="s">
        <v>109</v>
      </c>
      <c r="E51" s="3" t="s">
        <v>97</v>
      </c>
      <c r="F51" s="4">
        <v>113923.584</v>
      </c>
      <c r="G51" s="4">
        <v>93417.338879999996</v>
      </c>
      <c r="H51" s="4">
        <f t="shared" si="1"/>
        <v>20506.245120000007</v>
      </c>
      <c r="I51" s="15">
        <v>0.35599999999999998</v>
      </c>
      <c r="J51" s="24">
        <v>2</v>
      </c>
    </row>
    <row r="52" spans="2:10" ht="18" customHeight="1">
      <c r="B52" s="3" t="s">
        <v>105</v>
      </c>
      <c r="C52" s="3" t="s">
        <v>101</v>
      </c>
      <c r="D52" s="3" t="s">
        <v>102</v>
      </c>
      <c r="E52" s="3" t="s">
        <v>100</v>
      </c>
      <c r="F52" s="4">
        <v>1205988</v>
      </c>
      <c r="G52" s="4">
        <v>1073329.32</v>
      </c>
      <c r="H52" s="4">
        <f t="shared" si="1"/>
        <v>132658.67999999993</v>
      </c>
      <c r="I52" s="15">
        <v>0.432</v>
      </c>
      <c r="J52" s="24">
        <v>10</v>
      </c>
    </row>
    <row r="53" spans="2:10" ht="18" customHeight="1">
      <c r="B53" s="3" t="s">
        <v>105</v>
      </c>
      <c r="C53" s="3" t="s">
        <v>101</v>
      </c>
      <c r="D53" s="3" t="s">
        <v>102</v>
      </c>
      <c r="E53" s="3" t="s">
        <v>100</v>
      </c>
      <c r="F53" s="4">
        <f>128563.2+200000</f>
        <v>328563.20000000001</v>
      </c>
      <c r="G53" s="4">
        <v>305563.77600000001</v>
      </c>
      <c r="H53" s="4">
        <f t="shared" si="1"/>
        <v>22999.423999999999</v>
      </c>
      <c r="I53" s="17">
        <v>0.39800000000000002</v>
      </c>
      <c r="J53" s="24">
        <v>3</v>
      </c>
    </row>
    <row r="54" spans="2:10" ht="18" customHeight="1">
      <c r="B54" s="3" t="s">
        <v>98</v>
      </c>
      <c r="C54" s="3" t="s">
        <v>101</v>
      </c>
      <c r="D54" s="3" t="s">
        <v>102</v>
      </c>
      <c r="E54" s="3" t="s">
        <v>94</v>
      </c>
      <c r="F54" s="4">
        <v>71676</v>
      </c>
      <c r="G54" s="4">
        <v>70959.240000000005</v>
      </c>
      <c r="H54" s="4">
        <f t="shared" si="1"/>
        <v>716.75999999999476</v>
      </c>
      <c r="I54" s="15">
        <v>0.53300000000000003</v>
      </c>
      <c r="J54" s="24">
        <v>1</v>
      </c>
    </row>
    <row r="55" spans="2:10" ht="18" customHeight="1">
      <c r="B55" s="3" t="s">
        <v>98</v>
      </c>
      <c r="C55" s="3" t="s">
        <v>101</v>
      </c>
      <c r="D55" s="3" t="s">
        <v>102</v>
      </c>
      <c r="E55" s="3" t="s">
        <v>99</v>
      </c>
      <c r="F55" s="4">
        <v>51480</v>
      </c>
      <c r="G55" s="4">
        <v>58172.4</v>
      </c>
      <c r="H55" s="4">
        <f t="shared" si="1"/>
        <v>-6692.4000000000015</v>
      </c>
      <c r="I55" s="17">
        <v>0.26500000000000001</v>
      </c>
      <c r="J55" s="24">
        <v>9</v>
      </c>
    </row>
    <row r="56" spans="2:10" ht="18" customHeight="1">
      <c r="B56" s="3" t="s">
        <v>98</v>
      </c>
      <c r="C56" s="3" t="s">
        <v>101</v>
      </c>
      <c r="D56" s="3" t="s">
        <v>102</v>
      </c>
      <c r="E56" s="3" t="s">
        <v>99</v>
      </c>
      <c r="F56" s="4">
        <v>39600</v>
      </c>
      <c r="G56" s="4">
        <v>38016</v>
      </c>
      <c r="H56" s="4">
        <f t="shared" si="1"/>
        <v>1584</v>
      </c>
      <c r="I56" s="15">
        <v>0.56399999999999995</v>
      </c>
      <c r="J56" s="24">
        <v>2</v>
      </c>
    </row>
    <row r="57" spans="2:10" ht="18" customHeight="1">
      <c r="B57" s="3" t="s">
        <v>98</v>
      </c>
      <c r="C57" s="3" t="s">
        <v>101</v>
      </c>
      <c r="D57" s="3" t="s">
        <v>102</v>
      </c>
      <c r="E57" s="3" t="s">
        <v>97</v>
      </c>
      <c r="F57" s="4">
        <v>79113.600000000006</v>
      </c>
      <c r="G57" s="4">
        <v>64873.152000000002</v>
      </c>
      <c r="H57" s="4">
        <f t="shared" si="1"/>
        <v>14240.448000000004</v>
      </c>
      <c r="I57" s="15">
        <v>0.27600000000000002</v>
      </c>
      <c r="J57" s="24">
        <v>0</v>
      </c>
    </row>
    <row r="58" spans="2:10" ht="18" customHeight="1">
      <c r="B58" s="3" t="s">
        <v>98</v>
      </c>
      <c r="C58" s="3" t="s">
        <v>101</v>
      </c>
      <c r="D58" s="3" t="s">
        <v>102</v>
      </c>
      <c r="E58" s="3" t="s">
        <v>97</v>
      </c>
      <c r="F58" s="4">
        <v>79113.600000000006</v>
      </c>
      <c r="G58" s="4">
        <v>64873.152000000002</v>
      </c>
      <c r="H58" s="4">
        <f t="shared" si="1"/>
        <v>14240.448000000004</v>
      </c>
      <c r="I58" s="15">
        <v>0.54400000000000004</v>
      </c>
      <c r="J58" s="24">
        <v>6</v>
      </c>
    </row>
    <row r="59" spans="2:10" ht="18" customHeight="1">
      <c r="B59" s="3" t="s">
        <v>98</v>
      </c>
      <c r="C59" s="3" t="s">
        <v>101</v>
      </c>
      <c r="D59" s="3" t="s">
        <v>102</v>
      </c>
      <c r="E59" s="3" t="s">
        <v>97</v>
      </c>
      <c r="F59" s="4">
        <v>57888</v>
      </c>
      <c r="G59" s="4">
        <v>55572.480000000003</v>
      </c>
      <c r="H59" s="4">
        <f t="shared" si="1"/>
        <v>2315.5199999999968</v>
      </c>
      <c r="I59" s="15">
        <v>0.315</v>
      </c>
      <c r="J59" s="24">
        <v>5</v>
      </c>
    </row>
    <row r="60" spans="2:10" ht="18" customHeight="1">
      <c r="B60" s="3" t="s">
        <v>98</v>
      </c>
      <c r="C60" s="3" t="s">
        <v>101</v>
      </c>
      <c r="D60" s="3" t="s">
        <v>102</v>
      </c>
      <c r="E60" s="3" t="s">
        <v>97</v>
      </c>
      <c r="F60" s="4">
        <v>57888</v>
      </c>
      <c r="G60" s="4">
        <v>55572.480000000003</v>
      </c>
      <c r="H60" s="4">
        <f t="shared" si="1"/>
        <v>2315.5199999999968</v>
      </c>
      <c r="I60" s="15">
        <v>0.187</v>
      </c>
      <c r="J60" s="24">
        <v>3</v>
      </c>
    </row>
    <row r="61" spans="2:10" ht="18" customHeight="1">
      <c r="B61" s="3" t="s">
        <v>98</v>
      </c>
      <c r="C61" s="3" t="s">
        <v>92</v>
      </c>
      <c r="D61" s="3" t="s">
        <v>96</v>
      </c>
      <c r="E61" s="3" t="s">
        <v>99</v>
      </c>
      <c r="F61" s="4">
        <v>52800</v>
      </c>
      <c r="G61" s="4">
        <v>59664</v>
      </c>
      <c r="H61" s="4">
        <f t="shared" si="1"/>
        <v>-6864</v>
      </c>
      <c r="I61" s="15">
        <v>0.255</v>
      </c>
      <c r="J61" s="24">
        <v>8</v>
      </c>
    </row>
    <row r="62" spans="2:10" ht="18" customHeight="1">
      <c r="B62" s="3" t="s">
        <v>98</v>
      </c>
      <c r="C62" s="3" t="s">
        <v>92</v>
      </c>
      <c r="D62" s="3" t="s">
        <v>96</v>
      </c>
      <c r="E62" s="3" t="s">
        <v>99</v>
      </c>
      <c r="F62" s="4">
        <v>52140</v>
      </c>
      <c r="G62" s="4">
        <v>41190.6</v>
      </c>
      <c r="H62" s="4">
        <f t="shared" si="1"/>
        <v>10949.400000000001</v>
      </c>
      <c r="I62" s="15">
        <v>0.35599999999999998</v>
      </c>
      <c r="J62" s="24">
        <v>5</v>
      </c>
    </row>
    <row r="63" spans="2:10" ht="18" customHeight="1">
      <c r="B63" s="3" t="s">
        <v>98</v>
      </c>
      <c r="C63" s="3" t="s">
        <v>92</v>
      </c>
      <c r="D63" s="3" t="s">
        <v>96</v>
      </c>
      <c r="E63" s="3" t="s">
        <v>99</v>
      </c>
      <c r="F63" s="4">
        <v>52140</v>
      </c>
      <c r="G63" s="4">
        <v>41190.6</v>
      </c>
      <c r="H63" s="4">
        <f t="shared" si="1"/>
        <v>10949.400000000001</v>
      </c>
      <c r="I63" s="15">
        <v>0.27600000000000002</v>
      </c>
      <c r="J63" s="24">
        <v>6</v>
      </c>
    </row>
    <row r="64" spans="2:10" ht="18" customHeight="1">
      <c r="B64" s="3" t="s">
        <v>98</v>
      </c>
      <c r="C64" s="3" t="s">
        <v>92</v>
      </c>
      <c r="D64" s="3" t="s">
        <v>96</v>
      </c>
      <c r="E64" s="3" t="s">
        <v>97</v>
      </c>
      <c r="F64" s="4">
        <v>77184</v>
      </c>
      <c r="G64" s="4">
        <v>68693.759999999995</v>
      </c>
      <c r="H64" s="4">
        <f t="shared" si="1"/>
        <v>8490.2400000000052</v>
      </c>
      <c r="I64" s="15">
        <v>0.255</v>
      </c>
      <c r="J64" s="24">
        <v>5</v>
      </c>
    </row>
    <row r="65" spans="2:10" ht="18" customHeight="1">
      <c r="B65" s="3" t="s">
        <v>98</v>
      </c>
      <c r="C65" s="3" t="s">
        <v>92</v>
      </c>
      <c r="D65" s="3" t="s">
        <v>96</v>
      </c>
      <c r="E65" s="3" t="s">
        <v>97</v>
      </c>
      <c r="F65" s="4">
        <v>77184</v>
      </c>
      <c r="G65" s="4">
        <v>87217.919999999998</v>
      </c>
      <c r="H65" s="4">
        <f t="shared" si="1"/>
        <v>-10033.919999999998</v>
      </c>
      <c r="I65" s="15">
        <v>0.56399999999999995</v>
      </c>
      <c r="J65" s="24">
        <v>5</v>
      </c>
    </row>
    <row r="66" spans="2:10" ht="18" customHeight="1">
      <c r="B66" s="3" t="s">
        <v>98</v>
      </c>
      <c r="C66" s="3" t="s">
        <v>92</v>
      </c>
      <c r="D66" s="3" t="s">
        <v>96</v>
      </c>
      <c r="E66" s="3" t="s">
        <v>97</v>
      </c>
      <c r="F66" s="4">
        <v>76219.199999999997</v>
      </c>
      <c r="G66" s="4">
        <v>60213.167999999998</v>
      </c>
      <c r="H66" s="4">
        <f t="shared" si="1"/>
        <v>16006.031999999999</v>
      </c>
      <c r="I66" s="15">
        <v>0.54400000000000004</v>
      </c>
      <c r="J66" s="24">
        <v>1</v>
      </c>
    </row>
    <row r="67" spans="2:10" ht="18" customHeight="1">
      <c r="B67" s="3" t="s">
        <v>98</v>
      </c>
      <c r="C67" s="3" t="s">
        <v>92</v>
      </c>
      <c r="D67" s="3" t="s">
        <v>96</v>
      </c>
      <c r="E67" s="3" t="s">
        <v>97</v>
      </c>
      <c r="F67" s="4">
        <v>75254.399999999994</v>
      </c>
      <c r="G67" s="4">
        <v>58698.432000000001</v>
      </c>
      <c r="H67" s="4">
        <f t="shared" si="1"/>
        <v>16555.967999999993</v>
      </c>
      <c r="I67" s="15">
        <v>0.255</v>
      </c>
      <c r="J67" s="24">
        <v>9</v>
      </c>
    </row>
    <row r="68" spans="2:10" ht="18" customHeight="1">
      <c r="B68" s="3" t="s">
        <v>98</v>
      </c>
      <c r="C68" s="3" t="s">
        <v>101</v>
      </c>
      <c r="D68" s="3" t="s">
        <v>103</v>
      </c>
      <c r="E68" s="3" t="s">
        <v>99</v>
      </c>
      <c r="F68" s="4">
        <v>52800</v>
      </c>
      <c r="G68" s="4">
        <v>46992</v>
      </c>
      <c r="H68" s="4">
        <f t="shared" si="1"/>
        <v>5808</v>
      </c>
      <c r="I68" s="15">
        <v>0.187</v>
      </c>
      <c r="J68" s="24">
        <v>9</v>
      </c>
    </row>
    <row r="69" spans="2:10" ht="18" customHeight="1">
      <c r="B69" s="3" t="s">
        <v>98</v>
      </c>
      <c r="C69" s="3" t="s">
        <v>101</v>
      </c>
      <c r="D69" s="3" t="s">
        <v>103</v>
      </c>
      <c r="E69" s="3" t="s">
        <v>97</v>
      </c>
      <c r="F69" s="4">
        <v>76219.199999999997</v>
      </c>
      <c r="G69" s="4">
        <v>60213.167999999998</v>
      </c>
      <c r="H69" s="4">
        <f t="shared" si="1"/>
        <v>16006.031999999999</v>
      </c>
      <c r="I69" s="15">
        <v>0.26500000000000001</v>
      </c>
      <c r="J69" s="24">
        <v>7</v>
      </c>
    </row>
    <row r="70" spans="2:10" ht="18" customHeight="1">
      <c r="B70" s="3" t="s">
        <v>98</v>
      </c>
      <c r="C70" s="3" t="s">
        <v>101</v>
      </c>
      <c r="D70" s="3" t="s">
        <v>103</v>
      </c>
      <c r="E70" s="3" t="s">
        <v>97</v>
      </c>
      <c r="F70" s="4">
        <v>75254.399999999994</v>
      </c>
      <c r="G70" s="4">
        <v>58698.432000000001</v>
      </c>
      <c r="H70" s="4">
        <f t="shared" si="1"/>
        <v>16555.967999999993</v>
      </c>
      <c r="I70" s="15">
        <v>0.35599999999999998</v>
      </c>
      <c r="J70" s="24">
        <v>5</v>
      </c>
    </row>
    <row r="71" spans="2:10" ht="18" customHeight="1">
      <c r="B71" s="3" t="s">
        <v>98</v>
      </c>
      <c r="C71" s="3" t="s">
        <v>101</v>
      </c>
      <c r="D71" s="3" t="s">
        <v>103</v>
      </c>
      <c r="E71" s="3" t="s">
        <v>100</v>
      </c>
      <c r="F71" s="4">
        <v>296700</v>
      </c>
      <c r="G71" s="4">
        <v>216591</v>
      </c>
      <c r="H71" s="4">
        <f t="shared" si="1"/>
        <v>80109</v>
      </c>
      <c r="I71" s="15">
        <v>0.23300000000000001</v>
      </c>
      <c r="J71" s="24">
        <v>1</v>
      </c>
    </row>
    <row r="72" spans="2:10" ht="18" customHeight="1">
      <c r="B72" s="3" t="s">
        <v>98</v>
      </c>
      <c r="C72" s="3" t="s">
        <v>92</v>
      </c>
      <c r="D72" s="3" t="s">
        <v>93</v>
      </c>
      <c r="E72" s="3" t="s">
        <v>99</v>
      </c>
      <c r="F72" s="4">
        <v>54120</v>
      </c>
      <c r="G72" s="4">
        <v>44378.400000000001</v>
      </c>
      <c r="H72" s="4">
        <f t="shared" si="1"/>
        <v>9741.5999999999985</v>
      </c>
      <c r="I72" s="15">
        <v>0.315</v>
      </c>
      <c r="J72" s="24">
        <v>8</v>
      </c>
    </row>
    <row r="73" spans="2:10" ht="18" customHeight="1">
      <c r="B73" s="3" t="s">
        <v>98</v>
      </c>
      <c r="C73" s="3" t="s">
        <v>92</v>
      </c>
      <c r="D73" s="3" t="s">
        <v>93</v>
      </c>
      <c r="E73" s="3" t="s">
        <v>99</v>
      </c>
      <c r="F73" s="4">
        <v>54120</v>
      </c>
      <c r="G73" s="4">
        <v>44378.400000000001</v>
      </c>
      <c r="H73" s="4">
        <f>F73-G73</f>
        <v>9741.5999999999985</v>
      </c>
      <c r="I73" s="15">
        <v>0.56399999999999995</v>
      </c>
      <c r="J73" s="24">
        <v>3</v>
      </c>
    </row>
    <row r="74" spans="2:10" ht="18" customHeight="1">
      <c r="B74" s="3" t="s">
        <v>98</v>
      </c>
      <c r="C74" s="3" t="s">
        <v>92</v>
      </c>
      <c r="D74" s="3" t="s">
        <v>93</v>
      </c>
      <c r="E74" s="3" t="s">
        <v>99</v>
      </c>
      <c r="F74" s="4">
        <v>51480</v>
      </c>
      <c r="G74" s="4">
        <v>40154.400000000001</v>
      </c>
      <c r="H74" s="4">
        <f>F74-G74</f>
        <v>11325.599999999999</v>
      </c>
      <c r="I74" s="15">
        <v>0.255</v>
      </c>
      <c r="J74" s="24">
        <v>2</v>
      </c>
    </row>
    <row r="75" spans="2:10" ht="18" customHeight="1">
      <c r="B75" s="3" t="s">
        <v>98</v>
      </c>
      <c r="C75" s="3" t="s">
        <v>92</v>
      </c>
      <c r="D75" s="3" t="s">
        <v>93</v>
      </c>
      <c r="E75" s="3" t="s">
        <v>99</v>
      </c>
      <c r="F75" s="4">
        <v>39600</v>
      </c>
      <c r="G75" s="4">
        <v>38016</v>
      </c>
      <c r="H75" s="4">
        <f>F75-G75</f>
        <v>1584</v>
      </c>
      <c r="I75" s="15">
        <v>0.54400000000000004</v>
      </c>
      <c r="J75" s="24">
        <v>8</v>
      </c>
    </row>
    <row r="76" spans="2:10" ht="18" customHeight="1">
      <c r="B76" s="3" t="s">
        <v>98</v>
      </c>
      <c r="C76" s="3" t="s">
        <v>92</v>
      </c>
      <c r="D76" s="3" t="s">
        <v>93</v>
      </c>
      <c r="E76" s="3" t="s">
        <v>97</v>
      </c>
      <c r="F76" s="4">
        <v>79113.600000000006</v>
      </c>
      <c r="G76" s="4">
        <v>64873.152000000002</v>
      </c>
      <c r="H76" s="4">
        <f>F76-G76</f>
        <v>14240.448000000004</v>
      </c>
      <c r="I76" s="15">
        <v>0.255</v>
      </c>
      <c r="J76" s="24">
        <v>9</v>
      </c>
    </row>
    <row r="77" spans="2:10" s="31" customFormat="1" ht="18" customHeight="1">
      <c r="B77" s="25"/>
      <c r="C77" s="25"/>
      <c r="D77" s="25"/>
      <c r="E77" s="25"/>
      <c r="F77" s="33"/>
      <c r="G77" s="33"/>
      <c r="H77" s="33"/>
      <c r="I77" s="34"/>
      <c r="J77" s="26"/>
    </row>
    <row r="78" spans="2:10" ht="12.75">
      <c r="B78"/>
    </row>
    <row r="79" spans="2:10" ht="12.75">
      <c r="B79"/>
    </row>
    <row r="80" spans="2:10" ht="12.75">
      <c r="B80"/>
    </row>
    <row r="81" spans="2:2" ht="12.75">
      <c r="B81"/>
    </row>
    <row r="82" spans="2:2" ht="12.75">
      <c r="B82"/>
    </row>
    <row r="83" spans="2:2" ht="12.75">
      <c r="B83"/>
    </row>
    <row r="84" spans="2:2" ht="12.75">
      <c r="B84"/>
    </row>
    <row r="85" spans="2:2" ht="12.75">
      <c r="B85"/>
    </row>
    <row r="86" spans="2:2" ht="12.75">
      <c r="B86"/>
    </row>
    <row r="87" spans="2:2" ht="12.75">
      <c r="B87"/>
    </row>
    <row r="88" spans="2:2" ht="12.75">
      <c r="B88"/>
    </row>
    <row r="89" spans="2:2" ht="12.75">
      <c r="B89"/>
    </row>
    <row r="90" spans="2:2" ht="12.75">
      <c r="B90"/>
    </row>
    <row r="91" spans="2:2" ht="12.75">
      <c r="B91"/>
    </row>
    <row r="92" spans="2:2" ht="12.75">
      <c r="B92"/>
    </row>
    <row r="93" spans="2:2" ht="12.75">
      <c r="B93"/>
    </row>
    <row r="94" spans="2:2" ht="12.75">
      <c r="B94"/>
    </row>
    <row r="95" spans="2:2" ht="12.75">
      <c r="B95"/>
    </row>
    <row r="96" spans="2:2" ht="12.75">
      <c r="B96"/>
    </row>
    <row r="97" spans="2:2" ht="12.75">
      <c r="B97"/>
    </row>
    <row r="98" spans="2:2" ht="12.75">
      <c r="B98"/>
    </row>
    <row r="99" spans="2:2" ht="12.75">
      <c r="B99"/>
    </row>
    <row r="100" spans="2:2" ht="12.75">
      <c r="B100"/>
    </row>
    <row r="101" spans="2:2" ht="12.75">
      <c r="B101"/>
    </row>
    <row r="102" spans="2:2" ht="12.75">
      <c r="B102"/>
    </row>
    <row r="103" spans="2:2" ht="12.75">
      <c r="B103"/>
    </row>
    <row r="104" spans="2:2" ht="12.75">
      <c r="B104"/>
    </row>
    <row r="105" spans="2:2" ht="12.75">
      <c r="B105"/>
    </row>
    <row r="106" spans="2:2" ht="12.75">
      <c r="B106"/>
    </row>
    <row r="107" spans="2:2" ht="12.75">
      <c r="B107"/>
    </row>
    <row r="108" spans="2:2" ht="12.75">
      <c r="B108"/>
    </row>
    <row r="109" spans="2:2" ht="12.75">
      <c r="B109"/>
    </row>
    <row r="110" spans="2:2" ht="12.75">
      <c r="B110"/>
    </row>
    <row r="111" spans="2:2" ht="12.75">
      <c r="B111"/>
    </row>
    <row r="112" spans="2:2" ht="12.75">
      <c r="B112"/>
    </row>
    <row r="113" spans="2:2" ht="12.75">
      <c r="B113"/>
    </row>
    <row r="114" spans="2:2" ht="12.75">
      <c r="B114"/>
    </row>
    <row r="115" spans="2:2" ht="12.75">
      <c r="B115"/>
    </row>
    <row r="116" spans="2:2" ht="12.75">
      <c r="B116"/>
    </row>
    <row r="117" spans="2:2" ht="12.75">
      <c r="B117"/>
    </row>
    <row r="118" spans="2:2" ht="12.75">
      <c r="B118"/>
    </row>
    <row r="119" spans="2:2" ht="12.75">
      <c r="B119"/>
    </row>
    <row r="120" spans="2:2" ht="12.75">
      <c r="B120"/>
    </row>
    <row r="121" spans="2:2" ht="12.75">
      <c r="B121"/>
    </row>
    <row r="122" spans="2:2" ht="12.75">
      <c r="B122"/>
    </row>
    <row r="123" spans="2:2" ht="12.75">
      <c r="B123"/>
    </row>
    <row r="124" spans="2:2" ht="12.75">
      <c r="B124"/>
    </row>
    <row r="125" spans="2:2" ht="12.75">
      <c r="B125"/>
    </row>
    <row r="126" spans="2:2" ht="12.75">
      <c r="B126"/>
    </row>
    <row r="127" spans="2:2" ht="12.75">
      <c r="B127"/>
    </row>
    <row r="128" spans="2:2" ht="12.75">
      <c r="B128"/>
    </row>
    <row r="129" spans="2:2" ht="12.75">
      <c r="B129"/>
    </row>
    <row r="130" spans="2:2" ht="12.75">
      <c r="B130"/>
    </row>
    <row r="131" spans="2:2" ht="12.75">
      <c r="B131"/>
    </row>
    <row r="132" spans="2:2" ht="12.75">
      <c r="B132"/>
    </row>
    <row r="133" spans="2:2" ht="12.75">
      <c r="B133"/>
    </row>
    <row r="134" spans="2:2" ht="12.75">
      <c r="B134"/>
    </row>
    <row r="135" spans="2:2" ht="12.75">
      <c r="B135"/>
    </row>
    <row r="136" spans="2:2" ht="12.75">
      <c r="B136"/>
    </row>
    <row r="137" spans="2:2" ht="12.75">
      <c r="B137"/>
    </row>
    <row r="138" spans="2:2" ht="12.75">
      <c r="B138"/>
    </row>
    <row r="139" spans="2:2" ht="12.75">
      <c r="B139"/>
    </row>
    <row r="140" spans="2:2" ht="12.75">
      <c r="B140"/>
    </row>
    <row r="141" spans="2:2" ht="12.75">
      <c r="B141"/>
    </row>
    <row r="142" spans="2:2" ht="12.75">
      <c r="B142"/>
    </row>
    <row r="143" spans="2:2" ht="12.75">
      <c r="B143"/>
    </row>
    <row r="144" spans="2:2" ht="12.75">
      <c r="B144"/>
    </row>
    <row r="145" spans="2:2" ht="12.75">
      <c r="B145"/>
    </row>
    <row r="146" spans="2:2" ht="12.75">
      <c r="B146"/>
    </row>
    <row r="147" spans="2:2" ht="12.75">
      <c r="B147"/>
    </row>
    <row r="148" spans="2:2" ht="12.75">
      <c r="B148"/>
    </row>
    <row r="149" spans="2:2" ht="12.75">
      <c r="B149"/>
    </row>
    <row r="150" spans="2:2" ht="12.75">
      <c r="B150"/>
    </row>
    <row r="151" spans="2:2" ht="12.75">
      <c r="B151"/>
    </row>
    <row r="152" spans="2:2" ht="12.75">
      <c r="B152"/>
    </row>
    <row r="153" spans="2:2" ht="12.75">
      <c r="B153"/>
    </row>
    <row r="154" spans="2:2" ht="12.75">
      <c r="B154"/>
    </row>
    <row r="155" spans="2:2" ht="12.75">
      <c r="B155"/>
    </row>
    <row r="156" spans="2:2" ht="12.75">
      <c r="B156"/>
    </row>
    <row r="157" spans="2:2" ht="12.75">
      <c r="B157"/>
    </row>
    <row r="158" spans="2:2" ht="12.75">
      <c r="B158"/>
    </row>
    <row r="159" spans="2:2" ht="12.75">
      <c r="B159"/>
    </row>
    <row r="160" spans="2:2" ht="12.75">
      <c r="B160"/>
    </row>
    <row r="161" spans="2:2" ht="12.75">
      <c r="B161"/>
    </row>
    <row r="162" spans="2:2" ht="12.75">
      <c r="B162"/>
    </row>
    <row r="163" spans="2:2" ht="12.75">
      <c r="B163"/>
    </row>
    <row r="164" spans="2:2" ht="12.75">
      <c r="B164"/>
    </row>
    <row r="165" spans="2:2" ht="12.75">
      <c r="B165"/>
    </row>
    <row r="166" spans="2:2" ht="12.75">
      <c r="B166"/>
    </row>
    <row r="167" spans="2:2" ht="12.75">
      <c r="B167"/>
    </row>
    <row r="168" spans="2:2" ht="12.75">
      <c r="B168"/>
    </row>
    <row r="169" spans="2:2" ht="12.75">
      <c r="B169"/>
    </row>
    <row r="170" spans="2:2" ht="12.75">
      <c r="B170"/>
    </row>
    <row r="171" spans="2:2" ht="12.75">
      <c r="B171"/>
    </row>
    <row r="172" spans="2:2" ht="12.75">
      <c r="B172"/>
    </row>
    <row r="173" spans="2:2" ht="12.75">
      <c r="B173"/>
    </row>
    <row r="174" spans="2:2" ht="12.75">
      <c r="B174"/>
    </row>
    <row r="175" spans="2:2" ht="12.75">
      <c r="B175"/>
    </row>
    <row r="176" spans="2:2" ht="12.75">
      <c r="B176"/>
    </row>
    <row r="177" spans="2:2" ht="12.75">
      <c r="B177"/>
    </row>
    <row r="178" spans="2:2" ht="12.75">
      <c r="B178"/>
    </row>
    <row r="179" spans="2:2" ht="12.75">
      <c r="B179"/>
    </row>
    <row r="180" spans="2:2" ht="12.75">
      <c r="B180"/>
    </row>
    <row r="181" spans="2:2" ht="12.75">
      <c r="B181"/>
    </row>
    <row r="182" spans="2:2" ht="12.75">
      <c r="B182"/>
    </row>
    <row r="183" spans="2:2" ht="12.75">
      <c r="B183"/>
    </row>
    <row r="184" spans="2:2" ht="12.75">
      <c r="B184"/>
    </row>
    <row r="185" spans="2:2" ht="12.75">
      <c r="B185"/>
    </row>
    <row r="186" spans="2:2" ht="12.75">
      <c r="B186"/>
    </row>
    <row r="187" spans="2:2" ht="12.75">
      <c r="B187"/>
    </row>
    <row r="188" spans="2:2" ht="12.75">
      <c r="B188"/>
    </row>
    <row r="189" spans="2:2" ht="12.75">
      <c r="B189"/>
    </row>
    <row r="190" spans="2:2" ht="12.75">
      <c r="B190"/>
    </row>
    <row r="191" spans="2:2" ht="12.75">
      <c r="B191"/>
    </row>
    <row r="192" spans="2:2" ht="12.75">
      <c r="B192"/>
    </row>
    <row r="193" spans="2:2" ht="12.75">
      <c r="B193"/>
    </row>
    <row r="194" spans="2:2" ht="12.75">
      <c r="B194"/>
    </row>
    <row r="195" spans="2:2" ht="12.75">
      <c r="B195"/>
    </row>
    <row r="196" spans="2:2" ht="12.75">
      <c r="B196"/>
    </row>
    <row r="197" spans="2:2" ht="12.75">
      <c r="B197"/>
    </row>
    <row r="198" spans="2:2" ht="12.75">
      <c r="B198"/>
    </row>
    <row r="199" spans="2:2" ht="12.75">
      <c r="B199"/>
    </row>
    <row r="200" spans="2:2" ht="12.75">
      <c r="B200"/>
    </row>
    <row r="201" spans="2:2" ht="12.75">
      <c r="B201"/>
    </row>
    <row r="202" spans="2:2" ht="12.75">
      <c r="B202"/>
    </row>
    <row r="203" spans="2:2" ht="12.75">
      <c r="B203"/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24"/>
  <dimension ref="A1:I14"/>
  <sheetViews>
    <sheetView showGridLines="0" workbookViewId="0"/>
  </sheetViews>
  <sheetFormatPr defaultRowHeight="26.25"/>
  <cols>
    <col min="1" max="1" width="3.42578125" customWidth="1"/>
    <col min="2" max="2" width="12.7109375" style="20" customWidth="1"/>
    <col min="3" max="4" width="15.85546875" customWidth="1"/>
    <col min="5" max="5" width="24" customWidth="1"/>
    <col min="6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35" t="s">
        <v>1</v>
      </c>
      <c r="I1" s="20"/>
    </row>
    <row r="2" spans="1:9" ht="30">
      <c r="A2" s="35" t="s">
        <v>9</v>
      </c>
      <c r="E2" s="40">
        <f>DATE(E7,E5,E6)</f>
        <v>39619</v>
      </c>
      <c r="I2" s="20"/>
    </row>
    <row r="3" spans="1:9" ht="12.75">
      <c r="B3"/>
    </row>
    <row r="4" spans="1:9" ht="12.75">
      <c r="B4"/>
    </row>
    <row r="5" spans="1:9">
      <c r="B5"/>
      <c r="E5" s="37">
        <v>6</v>
      </c>
    </row>
    <row r="6" spans="1:9">
      <c r="B6"/>
      <c r="E6" s="37">
        <v>20</v>
      </c>
    </row>
    <row r="7" spans="1:9">
      <c r="B7"/>
      <c r="E7" s="37">
        <v>2008</v>
      </c>
    </row>
    <row r="8" spans="1:9" ht="12.75">
      <c r="B8"/>
    </row>
    <row r="9" spans="1:9" ht="12.75">
      <c r="B9"/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25"/>
  <dimension ref="A1:I14"/>
  <sheetViews>
    <sheetView showGridLines="0" workbookViewId="0"/>
  </sheetViews>
  <sheetFormatPr defaultRowHeight="26.25"/>
  <cols>
    <col min="1" max="1" width="3.42578125" customWidth="1"/>
    <col min="2" max="2" width="12.7109375" style="20" customWidth="1"/>
    <col min="3" max="4" width="15.85546875" customWidth="1"/>
    <col min="5" max="5" width="24" customWidth="1"/>
    <col min="6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35" t="s">
        <v>1</v>
      </c>
      <c r="I1" s="20"/>
    </row>
    <row r="2" spans="1:9" ht="30">
      <c r="A2" s="2" t="s">
        <v>10</v>
      </c>
      <c r="I2" s="20"/>
    </row>
    <row r="3" spans="1:9" ht="12.75">
      <c r="B3"/>
    </row>
    <row r="4" spans="1:9" ht="12.75">
      <c r="B4"/>
    </row>
    <row r="5" spans="1:9">
      <c r="B5"/>
      <c r="E5" s="21" t="s">
        <v>11</v>
      </c>
      <c r="F5" s="38">
        <f>DATEVALUE(E5)</f>
        <v>39449</v>
      </c>
    </row>
    <row r="6" spans="1:9" ht="12.75">
      <c r="B6"/>
    </row>
    <row r="7" spans="1:9" ht="12.75">
      <c r="B7"/>
    </row>
    <row r="8" spans="1:9" ht="12.75">
      <c r="B8"/>
    </row>
    <row r="9" spans="1:9" ht="12.75">
      <c r="B9"/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DAVG</vt:lpstr>
      <vt:lpstr>DCOUNT</vt:lpstr>
      <vt:lpstr>DCOUNTA</vt:lpstr>
      <vt:lpstr>DGET</vt:lpstr>
      <vt:lpstr>DMAX</vt:lpstr>
      <vt:lpstr>DMIN</vt:lpstr>
      <vt:lpstr>DPRODUCT</vt:lpstr>
      <vt:lpstr>DATE</vt:lpstr>
      <vt:lpstr>DATEVALUE</vt:lpstr>
      <vt:lpstr>DAY</vt:lpstr>
      <vt:lpstr>DAYS360</vt:lpstr>
      <vt:lpstr>MONTH</vt:lpstr>
      <vt:lpstr>NOW</vt:lpstr>
      <vt:lpstr>TODAY</vt:lpstr>
      <vt:lpstr>WEEKDAY</vt:lpstr>
      <vt:lpstr>WEEKNUM</vt:lpstr>
      <vt:lpstr>YEAR</vt:lpstr>
      <vt:lpstr>DDB</vt:lpstr>
      <vt:lpstr>FV</vt:lpstr>
      <vt:lpstr>PMT</vt:lpstr>
      <vt:lpstr>PV</vt:lpstr>
      <vt:lpstr>SLN</vt:lpstr>
      <vt:lpstr>SYD</vt:lpstr>
      <vt:lpstr>CELL</vt:lpstr>
      <vt:lpstr>ERRORTYPE</vt:lpstr>
      <vt:lpstr>INFO</vt:lpstr>
      <vt:lpstr>ISBLANK</vt:lpstr>
      <vt:lpstr>ISERR</vt:lpstr>
    </vt:vector>
  </TitlesOfParts>
  <Company>ASA Research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 Collins</dc:creator>
  <cp:lastModifiedBy>carltonhp</cp:lastModifiedBy>
  <dcterms:created xsi:type="dcterms:W3CDTF">2008-06-19T12:07:49Z</dcterms:created>
  <dcterms:modified xsi:type="dcterms:W3CDTF">2009-08-13T03:40:16Z</dcterms:modified>
</cp:coreProperties>
</file>