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75" windowWidth="10515" windowHeight="5670"/>
  </bookViews>
  <sheets>
    <sheet name="Data Menu" sheetId="1" r:id="rId1"/>
    <sheet name="Sort" sheetId="2" r:id="rId2"/>
    <sheet name="Filter" sheetId="3" r:id="rId3"/>
    <sheet name="Form" sheetId="4" r:id="rId4"/>
    <sheet name="Subtotals" sheetId="5" r:id="rId5"/>
    <sheet name="Validate" sheetId="6" r:id="rId6"/>
    <sheet name="Table" sheetId="7" r:id="rId7"/>
    <sheet name="Text to Columns" sheetId="8" r:id="rId8"/>
    <sheet name="Consolidate" sheetId="9" r:id="rId9"/>
    <sheet name="Outlining" sheetId="10" r:id="rId10"/>
    <sheet name="Pivot" sheetId="11" r:id="rId11"/>
    <sheet name="Import" sheetId="12" r:id="rId12"/>
    <sheet name="Import Acct" sheetId="16" r:id="rId13"/>
    <sheet name="Lists" sheetId="13" r:id="rId14"/>
    <sheet name="XML" sheetId="17" r:id="rId15"/>
    <sheet name="DAVG" sheetId="18" r:id="rId16"/>
    <sheet name="DCOUNT" sheetId="19" r:id="rId17"/>
    <sheet name="DCOUNTA" sheetId="20" r:id="rId18"/>
    <sheet name="DGET" sheetId="21" r:id="rId19"/>
    <sheet name="DMAX" sheetId="22" r:id="rId20"/>
    <sheet name="DMIN" sheetId="24" r:id="rId21"/>
    <sheet name="DPRODUCT" sheetId="25" r:id="rId22"/>
    <sheet name="DATE" sheetId="26" r:id="rId23"/>
    <sheet name="DATEVALUE" sheetId="27" r:id="rId24"/>
    <sheet name="DAY" sheetId="28" r:id="rId25"/>
    <sheet name="DAYS360" sheetId="29" r:id="rId26"/>
    <sheet name="MONTH" sheetId="30" r:id="rId27"/>
    <sheet name="NOW" sheetId="31" r:id="rId28"/>
    <sheet name="TODAY" sheetId="32" r:id="rId29"/>
    <sheet name="WEEKDAY" sheetId="33" r:id="rId30"/>
    <sheet name="WEEKNUM" sheetId="34" r:id="rId31"/>
    <sheet name="YEAR" sheetId="35" r:id="rId32"/>
    <sheet name="DDB" sheetId="36" r:id="rId33"/>
    <sheet name="FV" sheetId="23" r:id="rId34"/>
    <sheet name="PMT" sheetId="37" r:id="rId35"/>
    <sheet name="PV" sheetId="38" r:id="rId36"/>
    <sheet name="SLN" sheetId="41" r:id="rId37"/>
    <sheet name="SYD" sheetId="40" r:id="rId38"/>
    <sheet name="CELL" sheetId="42" r:id="rId39"/>
    <sheet name="ERRORTYPE" sheetId="43" r:id="rId40"/>
    <sheet name="INFO" sheetId="44" r:id="rId41"/>
    <sheet name="ISBLANK" sheetId="46" r:id="rId42"/>
    <sheet name="ISERR" sheetId="47" r:id="rId43"/>
  </sheets>
  <definedNames>
    <definedName name="_xlnm._FilterDatabase" localSheetId="38" hidden="1">CELL!#REF!</definedName>
    <definedName name="_xlnm._FilterDatabase" localSheetId="22" hidden="1">DATE!#REF!</definedName>
    <definedName name="_xlnm._FilterDatabase" localSheetId="23" hidden="1">DATEVALUE!#REF!</definedName>
    <definedName name="_xlnm._FilterDatabase" localSheetId="15" hidden="1">DAVG!$C$9:$J$11</definedName>
    <definedName name="_xlnm._FilterDatabase" localSheetId="24" hidden="1">DAY!#REF!</definedName>
    <definedName name="_xlnm._FilterDatabase" localSheetId="25" hidden="1">DAYS360!#REF!</definedName>
    <definedName name="_xlnm._FilterDatabase" localSheetId="16" hidden="1">DCOUNT!$C$9:$J$11</definedName>
    <definedName name="_xlnm._FilterDatabase" localSheetId="17" hidden="1">DCOUNTA!$C$9:$J$11</definedName>
    <definedName name="_xlnm._FilterDatabase" localSheetId="32" hidden="1">DDB!#REF!</definedName>
    <definedName name="_xlnm._FilterDatabase" localSheetId="18" hidden="1">DGET!$B$9:$G$10</definedName>
    <definedName name="_xlnm._FilterDatabase" localSheetId="19" hidden="1">DMAX!$C$9:$J$11</definedName>
    <definedName name="_xlnm._FilterDatabase" localSheetId="20" hidden="1">DMIN!$C$9:$J$11</definedName>
    <definedName name="_xlnm._FilterDatabase" localSheetId="21" hidden="1">DPRODUCT!$C$9:$J$11</definedName>
    <definedName name="_xlnm._FilterDatabase" localSheetId="39" hidden="1">ERRORTYPE!#REF!</definedName>
    <definedName name="_xlnm._FilterDatabase" localSheetId="2" hidden="1">Filter!$F$63:$F$240</definedName>
    <definedName name="_xlnm._FilterDatabase" localSheetId="33" hidden="1">FV!#REF!</definedName>
    <definedName name="_xlnm._FilterDatabase" localSheetId="40" hidden="1">INFO!#REF!</definedName>
    <definedName name="_xlnm._FilterDatabase" localSheetId="41" hidden="1">ISBLANK!#REF!</definedName>
    <definedName name="_xlnm._FilterDatabase" localSheetId="42" hidden="1">ISERR!#REF!</definedName>
    <definedName name="_xlnm._FilterDatabase" localSheetId="26" hidden="1">MONTH!#REF!</definedName>
    <definedName name="_xlnm._FilterDatabase" localSheetId="27" hidden="1">NOW!#REF!</definedName>
    <definedName name="_xlnm._FilterDatabase" localSheetId="34" hidden="1">PMT!#REF!</definedName>
    <definedName name="_xlnm._FilterDatabase" localSheetId="35" hidden="1">PV!#REF!</definedName>
    <definedName name="_xlnm._FilterDatabase" localSheetId="36" hidden="1">SLN!#REF!</definedName>
    <definedName name="_xlnm._FilterDatabase" localSheetId="37" hidden="1">SYD!#REF!</definedName>
    <definedName name="_xlnm._FilterDatabase" localSheetId="28" hidden="1">TODAY!#REF!</definedName>
    <definedName name="_xlnm._FilterDatabase" localSheetId="29" hidden="1">WEEKDAY!#REF!</definedName>
    <definedName name="_xlnm._FilterDatabase" localSheetId="30" hidden="1">WEEKNUM!#REF!</definedName>
    <definedName name="_xlnm._FilterDatabase" localSheetId="14" hidden="1">XML!$C$9:$J$11</definedName>
    <definedName name="_xlnm._FilterDatabase" localSheetId="31" hidden="1">YEAR!#REF!</definedName>
    <definedName name="_xlnm.Extract" localSheetId="2">Filter!$I$62</definedName>
  </definedNames>
  <calcPr calcId="125725"/>
</workbook>
</file>

<file path=xl/calcChain.xml><?xml version="1.0" encoding="utf-8"?>
<calcChain xmlns="http://schemas.openxmlformats.org/spreadsheetml/2006/main">
  <c r="E2" i="47"/>
  <c r="E4" s="1"/>
  <c r="E4" i="46"/>
  <c r="F13" i="44"/>
  <c r="F12"/>
  <c r="F11"/>
  <c r="F10"/>
  <c r="F9"/>
  <c r="F8"/>
  <c r="F7"/>
  <c r="F6"/>
  <c r="F5"/>
  <c r="F4"/>
  <c r="F9" i="43"/>
  <c r="F13" s="1"/>
  <c r="F14" i="42"/>
  <c r="F13"/>
  <c r="F12"/>
  <c r="F11"/>
  <c r="F10"/>
  <c r="F9"/>
  <c r="F7"/>
  <c r="F6"/>
  <c r="F5"/>
  <c r="F4"/>
  <c r="F9" i="41"/>
  <c r="F9" i="40"/>
  <c r="E6" i="38"/>
  <c r="E6" i="37"/>
  <c r="E6" i="23"/>
  <c r="F9" i="36"/>
  <c r="F9" i="35"/>
  <c r="F9" i="34"/>
  <c r="F9" i="33"/>
  <c r="F5" i="32"/>
  <c r="F5" i="31"/>
  <c r="F5" i="30"/>
  <c r="F5" i="29"/>
  <c r="F5" i="28"/>
  <c r="F9" s="1"/>
  <c r="F5" i="27"/>
  <c r="E2" i="26"/>
  <c r="E2" i="25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4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21"/>
  <c r="E9"/>
  <c r="E10"/>
  <c r="E11"/>
  <c r="E12"/>
  <c r="E2" i="2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19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E2" i="18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F53"/>
  <c r="H53" s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75" i="13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F52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72" i="11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F81"/>
  <c r="H81" s="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8" i="1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F52"/>
  <c r="H52" s="1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15" i="7"/>
  <c r="I15"/>
  <c r="I17" s="1"/>
  <c r="H16"/>
  <c r="I16"/>
  <c r="H9"/>
  <c r="I9" s="1"/>
  <c r="H10"/>
  <c r="I10" s="1"/>
  <c r="H24"/>
  <c r="I24"/>
  <c r="I27" s="1"/>
  <c r="H25"/>
  <c r="I25"/>
  <c r="H26"/>
  <c r="I26"/>
  <c r="H29"/>
  <c r="I29" s="1"/>
  <c r="H30"/>
  <c r="I30" s="1"/>
  <c r="H32"/>
  <c r="I32" s="1"/>
  <c r="H33"/>
  <c r="I33" s="1"/>
  <c r="H36"/>
  <c r="I36"/>
  <c r="H37"/>
  <c r="I37"/>
  <c r="H38"/>
  <c r="I38"/>
  <c r="H39"/>
  <c r="I39"/>
  <c r="H40"/>
  <c r="I40"/>
  <c r="H41"/>
  <c r="I41"/>
  <c r="H48"/>
  <c r="I48" s="1"/>
  <c r="H49"/>
  <c r="I49" s="1"/>
  <c r="H53"/>
  <c r="I53"/>
  <c r="I54" s="1"/>
  <c r="H56"/>
  <c r="I56" s="1"/>
  <c r="H70"/>
  <c r="I70" s="1"/>
  <c r="I71" s="1"/>
  <c r="H64"/>
  <c r="I64"/>
  <c r="I67" s="1"/>
  <c r="I73" s="1"/>
  <c r="H65"/>
  <c r="I65"/>
  <c r="H66"/>
  <c r="I66"/>
  <c r="G12"/>
  <c r="G17"/>
  <c r="G19"/>
  <c r="G20" s="1"/>
  <c r="G27"/>
  <c r="G57" s="1"/>
  <c r="G59" s="1"/>
  <c r="G34"/>
  <c r="G45"/>
  <c r="G50"/>
  <c r="G54"/>
  <c r="G67"/>
  <c r="G71"/>
  <c r="G73" s="1"/>
  <c r="H9" i="5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F53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26" i="3"/>
  <c r="H29"/>
  <c r="H20"/>
  <c r="H19"/>
  <c r="H18"/>
  <c r="H14"/>
  <c r="H10"/>
  <c r="F11"/>
  <c r="H11"/>
  <c r="H9"/>
  <c r="H12"/>
  <c r="H42"/>
  <c r="H41"/>
  <c r="H39"/>
  <c r="H38"/>
  <c r="H36"/>
  <c r="H35"/>
  <c r="H25"/>
  <c r="H30"/>
  <c r="H34"/>
  <c r="H33"/>
  <c r="H32"/>
  <c r="H50"/>
  <c r="H49"/>
  <c r="H40"/>
  <c r="H48"/>
  <c r="H47"/>
  <c r="H46"/>
  <c r="H37"/>
  <c r="H43"/>
  <c r="H45"/>
  <c r="H44"/>
  <c r="H28"/>
  <c r="H15"/>
  <c r="H31"/>
  <c r="H17"/>
  <c r="H16"/>
  <c r="H24"/>
  <c r="H23"/>
  <c r="H22"/>
  <c r="H21"/>
  <c r="H13"/>
  <c r="H27"/>
  <c r="F43" i="2"/>
  <c r="H43"/>
  <c r="H27"/>
  <c r="H49"/>
  <c r="H29"/>
  <c r="H32"/>
  <c r="H13"/>
  <c r="H38"/>
  <c r="H42"/>
  <c r="H40"/>
  <c r="H44"/>
  <c r="H36"/>
  <c r="H48"/>
  <c r="H9"/>
  <c r="H41"/>
  <c r="H31"/>
  <c r="H47"/>
  <c r="H10"/>
  <c r="H50"/>
  <c r="H22"/>
  <c r="H39"/>
  <c r="H16"/>
  <c r="H30"/>
  <c r="H45"/>
  <c r="H21"/>
  <c r="H12"/>
  <c r="H35"/>
  <c r="H19"/>
  <c r="H33"/>
  <c r="H15"/>
  <c r="H46"/>
  <c r="H25"/>
  <c r="H23"/>
  <c r="H17"/>
  <c r="H20"/>
  <c r="H11"/>
  <c r="H26"/>
  <c r="H34"/>
  <c r="H28"/>
  <c r="H14"/>
  <c r="H24"/>
  <c r="H37"/>
  <c r="H18"/>
  <c r="F8" i="42"/>
  <c r="I50" i="7" l="1"/>
  <c r="I34"/>
  <c r="I57" s="1"/>
  <c r="I12"/>
  <c r="I19" s="1"/>
  <c r="G75"/>
  <c r="H44"/>
  <c r="I44" s="1"/>
  <c r="I45" s="1"/>
  <c r="I59" l="1"/>
  <c r="I75" s="1"/>
  <c r="I20"/>
</calcChain>
</file>

<file path=xl/sharedStrings.xml><?xml version="1.0" encoding="utf-8"?>
<sst xmlns="http://schemas.openxmlformats.org/spreadsheetml/2006/main" count="4270" uniqueCount="382">
  <si>
    <t>Life</t>
  </si>
  <si>
    <t>1. Consolidating Similar Worksheets of data</t>
  </si>
  <si>
    <t>2. Consolidating Similar Worksheets of data</t>
  </si>
  <si>
    <t>Erin</t>
  </si>
  <si>
    <t>Alabama</t>
  </si>
  <si>
    <t>Mobile</t>
  </si>
  <si>
    <t>Dothan</t>
  </si>
  <si>
    <t>Brewton</t>
  </si>
  <si>
    <t>Jim</t>
  </si>
  <si>
    <t>Ellen</t>
  </si>
  <si>
    <t>Example Pivot Table File</t>
  </si>
  <si>
    <t>(Database Query)</t>
  </si>
  <si>
    <t>Lists (Same as Tables in Excel 2007)</t>
  </si>
  <si>
    <t>XML</t>
  </si>
  <si>
    <r>
      <t>e</t>
    </r>
    <r>
      <rPr>
        <b/>
        <u/>
        <sz val="20"/>
        <rFont val="Arial"/>
        <family val="2"/>
      </rPr>
      <t>X</t>
    </r>
    <r>
      <rPr>
        <b/>
        <sz val="20"/>
        <rFont val="Arial"/>
        <family val="2"/>
      </rPr>
      <t xml:space="preserve">tensible </t>
    </r>
    <r>
      <rPr>
        <b/>
        <u/>
        <sz val="20"/>
        <rFont val="Arial"/>
        <family val="2"/>
      </rPr>
      <t>M</t>
    </r>
    <r>
      <rPr>
        <b/>
        <sz val="20"/>
        <rFont val="Arial"/>
        <family val="2"/>
      </rPr>
      <t xml:space="preserve">arkup </t>
    </r>
    <r>
      <rPr>
        <b/>
        <u/>
        <sz val="20"/>
        <rFont val="Arial"/>
        <family val="2"/>
      </rPr>
      <t>L</t>
    </r>
    <r>
      <rPr>
        <b/>
        <sz val="20"/>
        <rFont val="Arial"/>
        <family val="2"/>
      </rPr>
      <t>anguage</t>
    </r>
  </si>
  <si>
    <t>Hidden tags surround data</t>
  </si>
  <si>
    <t>These tags enable computers to act on that data</t>
  </si>
  <si>
    <t>Example - QuickBooks Customer and Great Plains Supplier</t>
  </si>
  <si>
    <t>11 - XML Example.xls</t>
  </si>
  <si>
    <r>
      <t xml:space="preserve">Data Sort </t>
    </r>
    <r>
      <rPr>
        <b/>
        <i/>
        <sz val="24"/>
        <rFont val="Arial"/>
        <family val="2"/>
      </rPr>
      <t>(Page 2)</t>
    </r>
  </si>
  <si>
    <r>
      <t>The Data Menu</t>
    </r>
    <r>
      <rPr>
        <b/>
        <i/>
        <sz val="24"/>
        <rFont val="Arial"/>
        <family val="2"/>
      </rPr>
      <t xml:space="preserve"> (Page 2)</t>
    </r>
  </si>
  <si>
    <r>
      <t xml:space="preserve">Data Filter </t>
    </r>
    <r>
      <rPr>
        <b/>
        <i/>
        <sz val="24"/>
        <rFont val="Arial"/>
        <family val="2"/>
      </rPr>
      <t>(Page 3)</t>
    </r>
  </si>
  <si>
    <r>
      <t xml:space="preserve">Data Form </t>
    </r>
    <r>
      <rPr>
        <b/>
        <i/>
        <sz val="24"/>
        <rFont val="Arial"/>
        <family val="2"/>
      </rPr>
      <t>(Page 4)</t>
    </r>
  </si>
  <si>
    <r>
      <t xml:space="preserve">Data Subtotals </t>
    </r>
    <r>
      <rPr>
        <b/>
        <i/>
        <sz val="24"/>
        <rFont val="Arial"/>
        <family val="2"/>
      </rPr>
      <t>(Page 5)</t>
    </r>
  </si>
  <si>
    <r>
      <t xml:space="preserve">Data Validation </t>
    </r>
    <r>
      <rPr>
        <b/>
        <i/>
        <sz val="24"/>
        <rFont val="Arial"/>
        <family val="2"/>
      </rPr>
      <t>(Page 11)</t>
    </r>
  </si>
  <si>
    <r>
      <t xml:space="preserve">Data Table </t>
    </r>
    <r>
      <rPr>
        <b/>
        <i/>
        <sz val="24"/>
        <rFont val="Arial"/>
        <family val="2"/>
      </rPr>
      <t>(Page 12)</t>
    </r>
  </si>
  <si>
    <r>
      <t xml:space="preserve">Data - Text to Columns </t>
    </r>
    <r>
      <rPr>
        <b/>
        <i/>
        <sz val="24"/>
        <rFont val="Arial"/>
        <family val="2"/>
      </rPr>
      <t>(Page 13)</t>
    </r>
  </si>
  <si>
    <r>
      <t xml:space="preserve">Data Consolidate </t>
    </r>
    <r>
      <rPr>
        <b/>
        <i/>
        <sz val="24"/>
        <rFont val="Arial"/>
        <family val="2"/>
      </rPr>
      <t>(Page 14)</t>
    </r>
  </si>
  <si>
    <r>
      <t xml:space="preserve">Outlining &amp; Grouping </t>
    </r>
    <r>
      <rPr>
        <b/>
        <i/>
        <sz val="24"/>
        <rFont val="Arial"/>
        <family val="2"/>
      </rPr>
      <t>(Page 15)</t>
    </r>
  </si>
  <si>
    <r>
      <t xml:space="preserve">Data PivotTables </t>
    </r>
    <r>
      <rPr>
        <b/>
        <i/>
        <sz val="24"/>
        <rFont val="Arial"/>
        <family val="2"/>
      </rPr>
      <t>(Page 5)</t>
    </r>
  </si>
  <si>
    <r>
      <t xml:space="preserve">Importing Data - Stock Quotes </t>
    </r>
    <r>
      <rPr>
        <b/>
        <i/>
        <sz val="24"/>
        <rFont val="Arial"/>
        <family val="2"/>
      </rPr>
      <t>(Page 15)</t>
    </r>
  </si>
  <si>
    <r>
      <t xml:space="preserve">Importing Data from Accounting Software </t>
    </r>
    <r>
      <rPr>
        <b/>
        <i/>
        <sz val="24"/>
        <rFont val="Arial"/>
        <family val="2"/>
      </rPr>
      <t>(Page 19)</t>
    </r>
  </si>
  <si>
    <t>Data Functions</t>
  </si>
  <si>
    <t>DAVERAGE</t>
  </si>
  <si>
    <t>DCOUNTA</t>
  </si>
  <si>
    <t>(Counts only Nonblanks)</t>
  </si>
  <si>
    <t>DGET</t>
  </si>
  <si>
    <t>DMAX</t>
  </si>
  <si>
    <t>DMIN</t>
  </si>
  <si>
    <t>DSUM</t>
  </si>
  <si>
    <t>DATE</t>
  </si>
  <si>
    <t>DATEVALUE</t>
  </si>
  <si>
    <t>1/2/08</t>
  </si>
  <si>
    <t>DAY</t>
  </si>
  <si>
    <t>11/23/08</t>
  </si>
  <si>
    <t>DAYS360</t>
  </si>
  <si>
    <t>MONTH</t>
  </si>
  <si>
    <t>NOW</t>
  </si>
  <si>
    <t>TODAY</t>
  </si>
  <si>
    <t>WEEKDAY</t>
  </si>
  <si>
    <t>WEEKNUM</t>
  </si>
  <si>
    <t>YEAR</t>
  </si>
  <si>
    <t>DDB</t>
  </si>
  <si>
    <t>Cost</t>
  </si>
  <si>
    <t>Salvage</t>
  </si>
  <si>
    <t>Period</t>
  </si>
  <si>
    <t>years</t>
  </si>
  <si>
    <t>First Year</t>
  </si>
  <si>
    <t>FV</t>
  </si>
  <si>
    <t>Rate</t>
  </si>
  <si>
    <t>Periods</t>
  </si>
  <si>
    <t>Payment</t>
  </si>
  <si>
    <t>Years</t>
  </si>
  <si>
    <t>Per Month</t>
  </si>
  <si>
    <t>Future Value =</t>
  </si>
  <si>
    <t>Loan Amount</t>
  </si>
  <si>
    <t>PMT</t>
  </si>
  <si>
    <t>Payment Amount =</t>
  </si>
  <si>
    <t>Depreciation per year =</t>
  </si>
  <si>
    <t>Year =</t>
  </si>
  <si>
    <t>PV</t>
  </si>
  <si>
    <t>Present Value =</t>
  </si>
  <si>
    <t>SYD</t>
  </si>
  <si>
    <t>SLN</t>
  </si>
  <si>
    <t>CELL</t>
  </si>
  <si>
    <t>"address"</t>
  </si>
  <si>
    <t>"col"</t>
  </si>
  <si>
    <t>"contents"</t>
  </si>
  <si>
    <t>"filename"</t>
  </si>
  <si>
    <t>"format"</t>
  </si>
  <si>
    <t>"parentheses"</t>
  </si>
  <si>
    <t>"prefix"</t>
  </si>
  <si>
    <t>"protect"</t>
  </si>
  <si>
    <t>"row"</t>
  </si>
  <si>
    <t>"type"</t>
  </si>
  <si>
    <t>"width"</t>
  </si>
  <si>
    <t>Hello</t>
  </si>
  <si>
    <t>ERROR.TYPE</t>
  </si>
  <si>
    <t>INFO</t>
  </si>
  <si>
    <t>"directory"</t>
  </si>
  <si>
    <t>Path of the current directory or folder.</t>
  </si>
  <si>
    <t>"memavail"</t>
  </si>
  <si>
    <t>Amount of memory available, in bytes.</t>
  </si>
  <si>
    <t>"memused"</t>
  </si>
  <si>
    <t>Amount of memory being used for data.</t>
  </si>
  <si>
    <t>"numfile"</t>
  </si>
  <si>
    <t>Number of active worksheets in the open workbooks.</t>
  </si>
  <si>
    <t>"origin"</t>
  </si>
  <si>
    <t>Absolute A1-style reference, as text, prepended with "$A:" for Lotus 1-2-3 release 3.x compatibility. Returns the cell reference of the top and leftmost cell visible in the window, based on the current scrolling position.</t>
  </si>
  <si>
    <t>"osversion"</t>
  </si>
  <si>
    <t>Current operating system version, as text.</t>
  </si>
  <si>
    <t>"recalc"</t>
  </si>
  <si>
    <t>Current recalculation mode; returns "Automatic" or "Manual".</t>
  </si>
  <si>
    <t>"release"</t>
  </si>
  <si>
    <t>Version of Microsoft Excel, as text.</t>
  </si>
  <si>
    <t>"system"</t>
  </si>
  <si>
    <t>Name of the operating environment:</t>
  </si>
  <si>
    <t>Macintosh = "mac"</t>
  </si>
  <si>
    <t>Windows = "pcdos"</t>
  </si>
  <si>
    <t>"totmem"</t>
  </si>
  <si>
    <t>Total memory available, including memory already in use, in bytes.</t>
  </si>
  <si>
    <t>ISBLANK</t>
  </si>
  <si>
    <t>ISERR</t>
  </si>
  <si>
    <t>1. Sorting Data - Make sure your data is Contiguous</t>
  </si>
  <si>
    <t>Carlton's Rental Properties</t>
  </si>
  <si>
    <t>2008 Analysis</t>
  </si>
  <si>
    <t>State</t>
  </si>
  <si>
    <t>City</t>
  </si>
  <si>
    <t>Type</t>
  </si>
  <si>
    <t>Manager</t>
  </si>
  <si>
    <t>Revenue</t>
  </si>
  <si>
    <t>Expenses</t>
  </si>
  <si>
    <t>Profit</t>
  </si>
  <si>
    <t>Vacancy Rate</t>
  </si>
  <si>
    <t>Florida</t>
  </si>
  <si>
    <t>Tampa</t>
  </si>
  <si>
    <t>Triplex</t>
  </si>
  <si>
    <t>Ginger</t>
  </si>
  <si>
    <t>Daytona</t>
  </si>
  <si>
    <t>Duplex</t>
  </si>
  <si>
    <t>Steve</t>
  </si>
  <si>
    <t>Townhome</t>
  </si>
  <si>
    <t>Apartment</t>
  </si>
  <si>
    <t>Georgia</t>
  </si>
  <si>
    <t>Atlanta</t>
  </si>
  <si>
    <t>Macon</t>
  </si>
  <si>
    <t>Savannah</t>
  </si>
  <si>
    <t>Kathy</t>
  </si>
  <si>
    <r>
      <t xml:space="preserve">2. Data Sort - Sort by </t>
    </r>
    <r>
      <rPr>
        <b/>
        <sz val="20"/>
        <color indexed="10"/>
        <rFont val="Arial"/>
        <family val="2"/>
      </rPr>
      <t>3 Criteria</t>
    </r>
    <r>
      <rPr>
        <b/>
        <sz val="20"/>
        <rFont val="Arial"/>
        <family val="2"/>
      </rPr>
      <t xml:space="preserve"> in Excel 2003, </t>
    </r>
    <r>
      <rPr>
        <b/>
        <sz val="20"/>
        <color indexed="10"/>
        <rFont val="Arial"/>
        <family val="2"/>
      </rPr>
      <t>64 criteria</t>
    </r>
    <r>
      <rPr>
        <b/>
        <sz val="20"/>
        <rFont val="Arial"/>
        <family val="2"/>
      </rPr>
      <t xml:space="preserve"> in Excel 2007</t>
    </r>
  </si>
  <si>
    <r>
      <t xml:space="preserve">3. Data Sort - Sort by </t>
    </r>
    <r>
      <rPr>
        <b/>
        <sz val="20"/>
        <color indexed="10"/>
        <rFont val="Arial"/>
        <family val="2"/>
      </rPr>
      <t>C</t>
    </r>
    <r>
      <rPr>
        <b/>
        <sz val="20"/>
        <color indexed="12"/>
        <rFont val="Arial"/>
        <family val="2"/>
      </rPr>
      <t>o</t>
    </r>
    <r>
      <rPr>
        <b/>
        <sz val="20"/>
        <color indexed="11"/>
        <rFont val="Arial"/>
        <family val="2"/>
      </rPr>
      <t>l</t>
    </r>
    <r>
      <rPr>
        <b/>
        <sz val="20"/>
        <color indexed="20"/>
        <rFont val="Arial"/>
        <family val="2"/>
      </rPr>
      <t>o</t>
    </r>
    <r>
      <rPr>
        <b/>
        <sz val="20"/>
        <color indexed="53"/>
        <rFont val="Arial"/>
        <family val="2"/>
      </rPr>
      <t>r</t>
    </r>
    <r>
      <rPr>
        <b/>
        <sz val="20"/>
        <rFont val="Arial"/>
        <family val="2"/>
      </rPr>
      <t xml:space="preserve"> in Excel 2007</t>
    </r>
  </si>
  <si>
    <t>4. Sort top to bottom or left to right</t>
  </si>
  <si>
    <t>5. Sort by Custom List</t>
  </si>
  <si>
    <t>Happy</t>
  </si>
  <si>
    <t>Grumpy</t>
  </si>
  <si>
    <t>Sleepy</t>
  </si>
  <si>
    <t>Dopey</t>
  </si>
  <si>
    <t>Sneezy</t>
  </si>
  <si>
    <t>Bashful</t>
  </si>
  <si>
    <t>Doc</t>
  </si>
  <si>
    <t>(770) 455-6543</t>
  </si>
  <si>
    <t>(770) 557-2334</t>
  </si>
  <si>
    <t>(770) 543-2335</t>
  </si>
  <si>
    <t>(770) 557-7539</t>
  </si>
  <si>
    <t>(770) 837-6338</t>
  </si>
  <si>
    <t>(770) 987-7937</t>
  </si>
  <si>
    <t>(770) 578-4336</t>
  </si>
  <si>
    <t>Name</t>
  </si>
  <si>
    <t>Amount</t>
  </si>
  <si>
    <t xml:space="preserve">Phone </t>
  </si>
  <si>
    <t>Date</t>
  </si>
  <si>
    <t>Spouse</t>
  </si>
  <si>
    <t>Snow White</t>
  </si>
  <si>
    <t>1. Data Filter - AutoFilter</t>
  </si>
  <si>
    <t>&gt;100000</t>
  </si>
  <si>
    <t>2. Data Filter - Advanced Filter</t>
  </si>
  <si>
    <t>3. Data Filter - Advanced Filter, Extract Unique Records</t>
  </si>
  <si>
    <t>Check #</t>
  </si>
  <si>
    <t>Payee</t>
  </si>
  <si>
    <t>Description</t>
  </si>
  <si>
    <t>GA Power</t>
  </si>
  <si>
    <t>Bell South</t>
  </si>
  <si>
    <t>Quick Trip</t>
  </si>
  <si>
    <t>Publix</t>
  </si>
  <si>
    <t>Dr. Whodat</t>
  </si>
  <si>
    <t>First Baptist</t>
  </si>
  <si>
    <t>The Hair Salon</t>
  </si>
  <si>
    <t>Two Guys Package</t>
  </si>
  <si>
    <t>Electricity</t>
  </si>
  <si>
    <t>Phone</t>
  </si>
  <si>
    <t>Gasoline</t>
  </si>
  <si>
    <t>Groceries</t>
  </si>
  <si>
    <t>Medical Care</t>
  </si>
  <si>
    <t>Donation</t>
  </si>
  <si>
    <t>Hair Cut</t>
  </si>
  <si>
    <t>Beverages</t>
  </si>
  <si>
    <t>1. Create a Data form for entering data</t>
  </si>
  <si>
    <t>Police Visits</t>
  </si>
  <si>
    <t>Texas</t>
  </si>
  <si>
    <t>Dallas</t>
  </si>
  <si>
    <t>Houston</t>
  </si>
  <si>
    <t>Fort Worth</t>
  </si>
  <si>
    <t>Billy</t>
  </si>
  <si>
    <t>Jacob</t>
  </si>
  <si>
    <t>1.  Data Subtotaling - Turn on Subtotaling</t>
  </si>
  <si>
    <t>2. Data Subtotaling - AutoFormat</t>
  </si>
  <si>
    <t>3. Data Subtotaling - Averages, Min &amp; Max Totals</t>
  </si>
  <si>
    <t>4. Data Subtotaling - Use Subtotaling &amp; AutoFilter Together</t>
  </si>
  <si>
    <t>4. Data Filter - Included in Tables by Default in Excel 2007</t>
  </si>
  <si>
    <t>4. Data Subtotaling in Excel 2007 is the same</t>
  </si>
  <si>
    <t>1. Data Validation - Limit Data Input</t>
  </si>
  <si>
    <t>F Name</t>
  </si>
  <si>
    <t>L Name</t>
  </si>
  <si>
    <t>Carlton</t>
  </si>
  <si>
    <t>Collins</t>
  </si>
  <si>
    <t>Norcross</t>
  </si>
  <si>
    <t>Age</t>
  </si>
  <si>
    <t xml:space="preserve">Mickey </t>
  </si>
  <si>
    <t>Mouse</t>
  </si>
  <si>
    <t>Orlando</t>
  </si>
  <si>
    <t>2. Data Validation - Also Useful for Comments</t>
  </si>
  <si>
    <t>Ordinary Income/Expense</t>
  </si>
  <si>
    <t>Income</t>
  </si>
  <si>
    <t>4010 - Sales</t>
  </si>
  <si>
    <t>4020 - Cash Discount Given</t>
  </si>
  <si>
    <t>4210 - Write off</t>
  </si>
  <si>
    <t>Total Income</t>
  </si>
  <si>
    <t>Cost of Goods Sold</t>
  </si>
  <si>
    <t>4510 - Cost of Goods - Materials</t>
  </si>
  <si>
    <t>4530 - Cash Discount Taken</t>
  </si>
  <si>
    <t>Total COGS</t>
  </si>
  <si>
    <t>Gross Profit</t>
  </si>
  <si>
    <t>Expense</t>
  </si>
  <si>
    <t>5100 - Employee Wages</t>
  </si>
  <si>
    <t>5100 - Employee Wages - Other</t>
  </si>
  <si>
    <t>5110 - Wages</t>
  </si>
  <si>
    <t>5120 - Employee Benefits</t>
  </si>
  <si>
    <t>Total 5100 - Employee Wages</t>
  </si>
  <si>
    <t>5510 - Bank Charges</t>
  </si>
  <si>
    <t>5710 - Repairs and Maintenance Expenses</t>
  </si>
  <si>
    <t>6100 - Depreciation</t>
  </si>
  <si>
    <t>6120 - Depreciation Expenses/Equipment</t>
  </si>
  <si>
    <t>6125 - Depreciation Expenses/Furniture</t>
  </si>
  <si>
    <t>Total 6100 - Depreciation</t>
  </si>
  <si>
    <t>6210 - Office Supplies</t>
  </si>
  <si>
    <t>6310 - Insurance Vehicle</t>
  </si>
  <si>
    <t>6320 - Insurance Other</t>
  </si>
  <si>
    <t>6410 - Freight/Shipping Expenses</t>
  </si>
  <si>
    <t>6620 - Accounting Fees</t>
  </si>
  <si>
    <t>6760 - Other Expenses</t>
  </si>
  <si>
    <t>6770 - Travel Expenses</t>
  </si>
  <si>
    <t>6770 - Travel Expenses - Other</t>
  </si>
  <si>
    <t>Total 6770 - Travel Expenses</t>
  </si>
  <si>
    <t>6800 - Utilities</t>
  </si>
  <si>
    <t>6810 - Utilities - Electric and Gas</t>
  </si>
  <si>
    <t>6815 - Utilities - Telephone</t>
  </si>
  <si>
    <t>Total 6800 - Utilities</t>
  </si>
  <si>
    <t>6910 - Rental Expenses</t>
  </si>
  <si>
    <t>6915 - Leased Facilities</t>
  </si>
  <si>
    <t>Total 6910 - Rental Expenses</t>
  </si>
  <si>
    <t>7736 - Purchases</t>
  </si>
  <si>
    <t>Total Expense</t>
  </si>
  <si>
    <t>Net Ordinary Income</t>
  </si>
  <si>
    <t>Other Income/Expense</t>
  </si>
  <si>
    <t>Other Income</t>
  </si>
  <si>
    <t>8010 - Gain or Loss on Sale of Assets</t>
  </si>
  <si>
    <t>8020 - Finance Charge Income</t>
  </si>
  <si>
    <t>8030 - Interest Income</t>
  </si>
  <si>
    <t>Total Other Income</t>
  </si>
  <si>
    <t>Other Expense</t>
  </si>
  <si>
    <t>9010 - Interest Expenses</t>
  </si>
  <si>
    <t>Total Other Expense</t>
  </si>
  <si>
    <t>Net Other Income</t>
  </si>
  <si>
    <t>2009 Budget</t>
  </si>
  <si>
    <t>Increase/ Decrease</t>
  </si>
  <si>
    <t>Assumptions:</t>
  </si>
  <si>
    <t>Increase in Revenue Assumed:</t>
  </si>
  <si>
    <t>Increase in Expenses Assumed:</t>
  </si>
  <si>
    <t>Total Net Income</t>
  </si>
  <si>
    <t>Gross Profit Percentage</t>
  </si>
  <si>
    <t>Net Income</t>
  </si>
  <si>
    <t>Glynn Academy,"Kim Quarterman","202 North Lakewood Dr.","Florence, SC 29501","","ckquarter@yahoo.com ","843-615-2387","","Married","Erma","Jonathan, Erin","Business Website www.thebussinesstartupkit.com","Submit"</t>
  </si>
  <si>
    <t>Glynn Academy,"Ramona Davis Neely","123 Brandenberry Road","Brunswick Georgia 31523","","thomas5124@bellsouth.net","None","None","None","","Submit"</t>
  </si>
  <si>
    <t>Glynn Academy,"Andrea R. Perry","Abbott Andrews Terrace","Brunswick Georgia 1520","","","None","None","None","","Submit"</t>
  </si>
  <si>
    <t>Glynn Academy,"Melsisle Wrice","5520 NW Ligon Circle","Port St. Lucie, GA","772-785-9525","mw@williegary.com","772-341-0891","None","single","","","","Submit"</t>
  </si>
  <si>
    <t>Glynn Academy,"Bubba Griffin","","Albuquerque, NM","","vgriff@hotmail.com","None","None","None","","Submit"</t>
  </si>
  <si>
    <t>Glynn Academy,"Harry Pickens","","Louisville KY 40204","502 479 0697","hpickens@bellsouth.net","","","divorced/single","","","","Submit"</t>
  </si>
  <si>
    <t>Glynn Academy,"Bill Schmidt","2300 Paul Verner Road","Monroe, Ga 30656","","bill_schmidt@alltel.net","770-235-6959","","","","","","Submit"</t>
  </si>
  <si>
    <t>Glynn Academy,"Eileen (O'Brien) DeAnda","112 Lake Emerald Drive","Fort Lauderdale, FL 33309","954-717-0602","eileenobrien@bellsouth.net","954-319-6616","DeAnda","","Louis","Christina, Emily &amp; Andrew","","Submit"</t>
  </si>
  <si>
    <t>Glynn Academy,"Walter O'Brien","401 West Shore Drive","Brunswick, Ga 31520","912-265-1013","walterobrien@hotmail.com","","","","","","","Submit"</t>
  </si>
  <si>
    <t>Glynn Academy,"Sherril Sumner","113 Coke Street","St. Simons Island, GA 31522","912-638-9436","sherrilita@adelphia.net","912-617-9436","","","","","","Submit"</t>
  </si>
  <si>
    <t>Glynn Academy,"Joyce Hinnant","6296 River Garden Ln","Rixeyville, Va. 22737","540-937-3080","Jrap96@earthlink.net","","Joyce Anne Freitag","married","Russ Freitag","Adam(20) Paula(17)","","Submit"</t>
  </si>
  <si>
    <t>Glynn Academy,"Linda Polmanteer Clark","125 Bunting Road","Brunswick, Ga 31523","912-265-8318","3tt3v@bellsouth.net","912-399-1223","Clark","Married","Ed","Tracy, Catherine &amp; Devin","","Submit"</t>
  </si>
  <si>
    <t>Glynn Academy,"Cecilia (Cece) McGarvey","35 Shipwatch Road","Savannah, Ga. 31410","912-898-0874","truegrits59@aol.com","912-695-3752","","","","","","Submit"</t>
  </si>
  <si>
    <t>Glynn Academy,"Vince Newkirt","4037 Pristine Court","North Las Vegas, NV 89032","(702) 644-6315","newkirtv@cox.net","(702) 371-7252","","Divorced","","","","Submit"</t>
  </si>
  <si>
    <t>Glynn Academy,"Cece McGarvey","35 Shipwatch Road","Savannah, Ga. 31410","912-898-0874","moviesroc@aol.com","1","1","1","","Submit"</t>
  </si>
  <si>
    <t>Glynn Academy,"Mike Chaney","1619 Niles Avenue","Brunswick, Georgia 31520","(912) 265-6520","mchaney3@bellsouth.net","(912) 242-2651","","","","","","Submit"</t>
  </si>
  <si>
    <t>Glynn Academy,"Nicky Lee","103 Nightingale Lane","Brunswick Ga. 31525","912-267-1627","nicksbuffet@aol.com","912-399-1374","","","Lori","Alex, Amanda, Garrett","","Submit"</t>
  </si>
  <si>
    <t>Glynn Academy,"Angela M. McIntyre","1003 Fountain Lake Drive","Brunswick, GA 31525","912-996-5064","poohcityga@yahoo.com","912-996-5064","Holmes","Divorced","n/a","Janet M. Holmes-Dominy","","Submit"</t>
  </si>
  <si>
    <t>Glynn Academy,"Angela M. McIntyre","1003 Fountain Lake Drive","Brunswick, GA 31525","912-996-5064","poohcityga@yahoo.com","912-996-5064","Holmes","Divorced","n/a","Janet M. Holmes-Dominy/John Richard Dominy (son in law)","","Submit"</t>
  </si>
  <si>
    <t>Brunswick High School,"Karen Cloud","PO Box 796","Brunswick GA 31521-0796","912-262-9414","Karen.C. Lane@usps.gov","912-617-3438","Karen Lane","","","","","Submit"</t>
  </si>
  <si>
    <t>Brunswick High School,"Shelia Kramer ","13306 Shore Lake Turn","Chesterfield VA  23838","804 590-3668","mullenoaks@msn.com","804 305-1316","Shelia K. Mullen","married","Thomas","Marissa and Natalie","","Submit"</t>
  </si>
  <si>
    <t>Glynn Academy,"Geneva Evans","","","","","","","","","","Deceased","Submit"</t>
  </si>
  <si>
    <t>Glynn Academy,"Penelope S. Gibbs","1046 5th St. North","Fargo, ND 58102","(701) 866 - 1595","penelope.gibbs@ndsu.edu","2","2","2","","Submit"</t>
  </si>
  <si>
    <t>Glynn Academy,"Penelope Gibbs","1046 5th St. North","Fargo, ND 58102","701 866 1595","penelope.gibbs@ndsu.edu","","","Life-partner","Laura Kelley","","","Submit"</t>
  </si>
  <si>
    <t>Brunswick High School,"Patrick Duncan","5A Palm Avenue","Singapore, Singapore 456527","","mypatrickduncan@hotmail.com","011-65-9833-8595","","Married","Jami","","","Submit"</t>
  </si>
  <si>
    <t>Brunswick High School,"Linda Crankshaw","110 Holly Street","Saint Simons Island GA 31522","912-634-7997`","lindabaker_ga@yahoo.com","706-476-4487","Linda Baker","Married","Tom","Mary Katherine","","Submit"</t>
  </si>
  <si>
    <t>Brunswick High School,"John Hightower","1330 Garrick Way","Marietta, Ga, 30068","678-277-27-37","johnahightower@hotmail.com","","","Married","Sonya","Alyssa and Sarah","I am living in Marietta Ga. with you wife and two daughters, please give me a call if you are int he area, I would love to hear from you.","Submit"</t>
  </si>
  <si>
    <t>Brunswick High School,"Sabrina Stephens","209 Ranken Drive","Edgewater, FL  32141","386-426-2970","sabrina_fl@hotmail.com","386-478-9762","Farmer","Married","Bruce","Matthew and Brittany","","Submit"</t>
  </si>
  <si>
    <t>Brunswick High School,"Sabrina Stephens Farmer","209 Ranken Drive","Edgewater, FL  32141","386-426-2970","sabrina_fl@hotmail.com","2","2","2","","Submit"</t>
  </si>
  <si>
    <t>Brunswick High School,"Donna Kay Cannady","470 sandy hook road","Treasure Island, FL 33706","727 363-4231","tidomesticdiva@aol.com","727 455-9576","Donna Kay Cothron","married","Edwin Alonzo Cothron III","","","Submit"</t>
  </si>
  <si>
    <t>Glynn Academy,"Angela McIntyre","1003 Fountain Lake Drive","Brunswick, Georgia  31525","","","","","","","","","Submit"</t>
  </si>
  <si>
    <t>Brunswick High School,"Christy Campbell Spell","141 Abbott Ave","","912-264-9417","","","","","","","","Submit"</t>
  </si>
  <si>
    <t>Brunswick High School,"Christy Campbell ","141 Abbott Ave","Brunswick Georgia 31525","912-264-9417","cspell@glynncounty-ga.gov","912-269-8025","Christy Spell","yes","Donald Spell","Shanan, Crystal, Angel","","Submit"</t>
  </si>
  <si>
    <t>Glynn Academy,"Paul Webster","","Royal Palm Beach, FL  33411","","webster5@bellsouth.net","","","married","Kim","Katelyn, Megan, and Shaye","","Submit"</t>
  </si>
  <si>
    <t>Glynn Academy,"","","","","maryvictor@comcast.net","","","married","Victor","Katie,Annie,Madeleine,Victor,Anthony","Happily married 22 yrs.","Submit"</t>
  </si>
  <si>
    <t>Brunswick High School,"J.Michael Davis","P.O. Box 7","Clarkston, GA. 30021","","maddogsp80@hotmail.com","770-712-2853","","","","","","Submit"</t>
  </si>
  <si>
    <t>Brunswick High School,"Phyllis  Brown ","","Decatur, GA","","chisuplady@hotmail.com","(404) 441-8773","Watkins","","","","","Submit"</t>
  </si>
  <si>
    <t>Brunswick High School,"Rowena Ponce","111 Lakeview Circle","Brunswick, Ga, 31525","265-0097","rumers@bellsouth.net","3991136","Rowena Rumer","married","Eric Rumer","Amanda, Alex","","Submit"</t>
  </si>
  <si>
    <t>Glynn Academy,"Mike Griffin","4529 Chickasaw Road","Kingsport, TN 37664","423 288-9261","mmgriff@eastman.com","423 335-2678","","","Alice","Matt &amp; Laura","","Submit"</t>
  </si>
  <si>
    <t>Glynn Academy,"Kay Miller","214 Island Dr.","St. Simons Island, GA  31522","912-634-0504","kayonssi@bellsouth.net","912-399-5670","","divorced","","Elise Kaufmann, Trey Kaufmann","","Submit"</t>
  </si>
  <si>
    <t>Brunswick High School,"dan gardner","1200sw65av","ft lauderdale fl 33317","","","","","","","","","Submit"</t>
  </si>
  <si>
    <t>Glynn Academy,"anthony davis","seven mile beach","grand cayman,cayman island","","anthony.davis@ritzcarlton.com","","","","","","lookin forward for a great weekend.","Submit"</t>
  </si>
  <si>
    <t>Glynn Academy,"Beth McCann ","6129 Spanish Moss Ln","Charlotte, NC 28262","704-598-6023","jejohnson@pbsj.com","704-607-1680","Beth Johnson","Married","Raymond","Erin &amp; Liz","","Submit"</t>
  </si>
  <si>
    <t>Glynn Academy,"Sandy Miller Shirley","6011 Garrard Avenue","Savannah, GA  31405","912-233-5506","","","Sandy Shirley","25 years married","Jim Shirley","Kathryn, 14","Teacher","Submit"</t>
  </si>
  <si>
    <t>Glynn Academy,"Sandy Miller Shirley","6011 Garrard Avenue","Savannah, GA  31405","912-233-5506","sandy506@bellsouth.net","","Sandy Shirley","25 years married","Jim Shirley","Kathryn, 14","Teacher","Submit"</t>
  </si>
  <si>
    <t>Glynn Academy,"Tully Parrish","","","","","","","","","","Deceased","Submit"</t>
  </si>
  <si>
    <t>Glynn Academy,"Keith Bell","118 Belvedere Lane","Peachtree City, GA 30269"," 770-632-9875","alankeithbell@comcast.net","678-618-2814","Keith Bell","Married","Lori","Nathan 20, Nicholas 16","","Submit"</t>
  </si>
  <si>
    <t>Glynn Academy,"Melsisle Wrice","5520 NW Ligon Circle","Port St. Lucie, FL 34983","772-785-9525","mw@williegary.com","772-341-0891","None","none","","","","Submit"</t>
  </si>
  <si>
    <t>Brunswick High School,"Terri Hale","513 Reynolds St.","Brunswick, GA  31520","912-264-0653","terricampbell@seaisland.com","912-222-4260","Terri Hale Campbell","married","Kevin Campblel","Kira, Lindsay, Sarah","","Submit"</t>
  </si>
  <si>
    <t>Brunswick High School,"Carmen Moore","513 Wolfe Street","Brunswick, GA 31520","","carmenburnette@yahoo.com","912-996-7306","Life","Married","Darryl","Marcus, Angel, Tashina","One grandson, Izaiah and another one on the way April 7, 2007","Submit"</t>
  </si>
  <si>
    <t>Glynn Academy,"Roy J. Boyd, Jr.","311 Hawkins Island Drive","St. Simons Island, Georgia 31522","912 634 3873","","","","","","","","Submit"</t>
  </si>
  <si>
    <t>Glynn Academy,"Roy J. Boyd, Jr.","311 Hawkins Island Drive","St. Simons Island, Georgia 31522","912 634 3873","royboyd@bellsouth.net","912 269 4599","","married","Jimmie","Caroline, Charlotte Anne, Roy 111","","Submit"</t>
  </si>
  <si>
    <t>Brunswick High School,"Jim Anderson","338 Oak Grove Island Road","Brunswick, Ga  31523","912-264-4156","","","","","","","","Submit"</t>
  </si>
  <si>
    <t>Brunswick High School,"Cindy Birch ","163 Palmera Lane","Brunswick, GA  31525","912-267-6816","","","Futch","","","","","Submit"</t>
  </si>
  <si>
    <t>Brunswick High School,"Michael Braun","3319 Kemble Avenue","Brunswick, GA  31520","","","912-223-2394","","","","","","Submit"</t>
  </si>
  <si>
    <t>Brunswick High School,"Carl Cannon","7003 Christy Everette Lane","Brunswick, GA  31525","912-265-5897","c_cassie@bellsouth.net","","","","Tammy","","","Submit"</t>
  </si>
  <si>
    <t>Brunswick High School,"Julia Champion","","Gotha, FL","","jcchancy@yahoo.com","","Chancy","","Olan","","","Submit"</t>
  </si>
  <si>
    <t>Brunswick High School,"Shann Champion","11404 Mandarin Ridge Lane","Jacksonville, FL  32258","904-880-0781","shann-gonzales@bellsouth.net","","Gonzales","","","","","Submit"</t>
  </si>
  <si>
    <t>Brunswick High School,"Olan Chancy","","Gotha, FL","","jcchancy@yahoo.com","","","","Julia","","","Submit"</t>
  </si>
  <si>
    <t>Brunswick High School,"Tony Chasteen","171 Lake Drive","Brunswick, GA  31520","912-466-8748","","","","","","","","Submit"</t>
  </si>
  <si>
    <t>Brunswick High School,"Denise Childers","c/o Norma Childers  70 Pine St.","Neptune Beach, FL","904-249-0848","","","","","","","","Submit"</t>
  </si>
  <si>
    <t>Brunswick High School,"Jeff Cobb","495 Honeygal Road","Brunswick, GA  31525","912-265-7463","","","","","","","","Submit"</t>
  </si>
  <si>
    <t>Brunswick High School,"Roger Courson","571 Kell Road","Brunswick, GA  31525","912-264-8418","912-266-7361","","","","","","","Submit"</t>
  </si>
  <si>
    <t>Glynn Academy,"Eleanor Clinch-Hutton","PO Box 44145","Fort Washington, MD 20749-4145","301-455-2115","coyzstuff@yahoo.com","301-455-2115","Hutton","","","","","Submit"</t>
  </si>
  <si>
    <t>Brunswick High School,"Kenneth Davis","1839 Nottingham Road","Statesboro, GA  30461","912-842-4782","","","","","","","","Submit"</t>
  </si>
  <si>
    <t>Brunswick High School,"Mary Ellen Head","110 Cooks Cove","Brunswick, GA  31520","912-264-5339","","","Nelson","","","","","Submit"</t>
  </si>
  <si>
    <t>Brunswick High School,"Kathy Head","","","","mkt321@comcast.net","","Truluck","","","","","Submit"</t>
  </si>
  <si>
    <t>Brunswick High School,"Vince Hereld","301 South Progress Street","Edna, TX  77957","361-782-2157","hereld@prodigy.net","","","","","","","Submit"</t>
  </si>
  <si>
    <t>Brunswick High School,"Tammy Holland","7003 Christy Everette Lane","Brunswick, GA  31525","912-265-5897","c_cassie@bellsouth.net","","Cannon","","Carl","","","Submit"</t>
  </si>
  <si>
    <t>Brunswick High School,"Sherrie Ivey","354 Edgewater Drive","Claxton, GA  31525","912-739-9027","","","Phillips","","","","","Submit"</t>
  </si>
  <si>
    <t>Brunswick High School,"Dorothy Jackson","143 North Palm Drive","Brunswick, GA  31525","912-264-4674","","","","","","","","Submit"</t>
  </si>
  <si>
    <t>Brunswick High School,"Clifford Morgan","130 Nix Lane","Brunswick, GA  31525","912-267-9819","","","","","Alison","","","Submit"</t>
  </si>
  <si>
    <t>Brunswick High School,"Dale Personett","37599 Spring Lane","Farmington Hills,  MI  48331","","dwp1731@yahoo.com","517-614-4900","","","","Robert","","Submit"</t>
  </si>
  <si>
    <t>Brunswick High School,"Ricky Powell","P. O. Box 115","Waverly, GA  31565","","powellrickyahoo.com","","","","","","","Submit"</t>
  </si>
  <si>
    <t>Brunswick High School,"Libby Rice","105 Ormond Court","Dothan, AL  36303","334-677-5810","gec514@hotmail.com","","Clark","","","","","Submit"</t>
  </si>
  <si>
    <t>Brunswick High School,"Julie Roberts","105 Nancy's Cove ","Brunswick, GA  31525","","","","Floyd","","Chet","","","Submit"</t>
  </si>
  <si>
    <t>Brunswick High School,"Susan Smith","12 E. Black Island Road","Darien, GA  31305","912-437-3631","sjacobs@herc.com","912-399-5013","Jacobs","","","","","Submit"</t>
  </si>
  <si>
    <t>Brunswick High School,"Jill Stanford","280 Peek Road","Brunswick, GA  31520","912-265-6948","reeves6915@bellsouth.net","912-269-5537","Reeves","","Rick","Katie, Mary","","Submit"</t>
  </si>
  <si>
    <t>Brunswick High School,"Terry Taylor","200 Depratter Lane","Brunswick, GA  31523","912-264-6886","","","Depratter","","","","","Submit"</t>
  </si>
  <si>
    <t>Brunswick High School,"Ann Tait","","","","taitsfeed@bellsouth.net","912-269-9711","Morgan","","","","","Submit"</t>
  </si>
  <si>
    <t>Brunswick High School,"Robert Tedeschi","8676 Ethans Glen Terrace","Jacksonville, FL  32256","","","","","","Suzanne","","","Submit"</t>
  </si>
  <si>
    <t>Brunswick High School,"Tammy Thompson","210 Longwood Drive","St. Marys, GA  32256","912-510-0688","jtlomis@tds.net","","Lomis","","","","","Submit"</t>
  </si>
  <si>
    <t>Brunswick High School,"Suzanne Thornton","8676 Ethans Glen Terrace","Jacksonville, FL  32256","","","","Tedeschi","","Robert","","","Submit"</t>
  </si>
  <si>
    <t>Brunswick High School,"Tricia Tiner","142 Brighten Circle","Brunswick, GA  31525","912-554-8050","horne_tricia@yahoo.com","","Horne","","","","","Submit"</t>
  </si>
  <si>
    <t>Brunswick High School,"Tommy Traylor","106 Cartwright Circle","Brunswick, GA  31525","","varsitysupply@bellsouth.net","","","","","","","Submit"</t>
  </si>
  <si>
    <t>Brunswick High School,"Dale Wages","112 Whitfield Avenue","St. Simons Island, GA  31522","","lwages@entergy.com","","","","Emily","","","Submit"</t>
  </si>
  <si>
    <t>Brunswick High School,"Diane Wendel","136 Cherry Lane","Brunswick, GA  31523","912-262-9766","","","Haynes","","","","","Submit"</t>
  </si>
  <si>
    <t>Brunswick High School,"Mayme Wertz","131 Smith Road","Brunswick, GA  31525","912-264-3135","","","","","","","","Submit"</t>
  </si>
  <si>
    <t>Brunswick High School,"Lori Wiggins","346 Oak Grove Island Road","Brunswick, GA  31523","912-267-6182","lrector@glynn.k12.ga.us","","Rector","","","","","Submit"</t>
  </si>
  <si>
    <t>Brunswick High School,"Rhonda Woodham","825 Oak Landing Road","Jesup, GA  31546","912-530-9196","rhondacat@bellsouth.net","","Pickren","","","","","Submit"</t>
  </si>
  <si>
    <t>Brunswick High School,"Alan Youngner","118 Winton Drive","Brunswick, GA","912-264-8316","","","","","","","","Submit"</t>
  </si>
  <si>
    <t>Glynn Academy,"Rebecca Gilliam Deese","4940 Windmill Ct","Middleburg, Fla 32068","904-282-6010","rdeese@claysheriff.com","None","2","2","","Submit"</t>
  </si>
  <si>
    <t>Brunswick High School,"Al Thomas","210 Brighton Circle","Brunswick, Georgia, 31525","(912)262-6222","athomas@glynncounty-ga.gov","","","Married","Cheryl","Alex","","Submit"</t>
  </si>
  <si>
    <t>Glynn Academy,"Teresa Baldwin ","121 RiverRidge Road","Brunswick, GA  31520","912/265-2616","","","Peeples","married","","","","Submit"</t>
  </si>
  <si>
    <t>Glynn Academy,"Chuck Boyer","116 Riverview Drive","St. Simons Island, GA  31522","","","","","","","","","Submit"</t>
  </si>
  <si>
    <t>Glynn Academy,"Doug Blanton","322 Terrapin Trail","Brunswick, GA  31525","","coastalinspections@hotmail.com","912-270-5300","","","","","","Submit"</t>
  </si>
  <si>
    <t>Glynn Academy,"Kim Miller","105 Cart Drive","","","","","Meadows","","","","","Submit"</t>
  </si>
  <si>
    <t>Glynn Academy,"Joanna Arbo Brand","deceased","","","","","Brand","","","","deceased","Submit"</t>
  </si>
  <si>
    <t>Glynn Academy,"Greg Daniel","111 Stu Daniel Drive","Brunswick, GA  31525","912/265-2313","","","","","","","","Submit"</t>
  </si>
  <si>
    <t>Glynn Academy,"Lex Harper","136 Shipmaster Drive","Brunswick, GA  31523","912/264-6659","","","","","","","","Submit"</t>
  </si>
  <si>
    <t>Brunswick High School,"Patrick Duncan","5A Palm Avenue","Singapore 456527","011-65-9833-8595","mypatrickduncan@hotmail.com","yeah right","","","","","","Submit"</t>
  </si>
  <si>
    <t>Glynn Academy,"Joni Lee","346 Ellis Point Way","Brunswick, GA  31520","912/261-8536","","","Bennett","","","","","Submit"</t>
  </si>
  <si>
    <t>Glynn Academy,"Denise Holland","704 Avalon Avenue","Brunswick, GA  31520","912-265-3264","","","Franklin","","","","","Submit"</t>
  </si>
  <si>
    <t>Glynn Academy,"Steve Lemmond","107 Grace Court","Brunswick, GA  31523","","","","","","","","still a songbird?","Submit"</t>
  </si>
  <si>
    <t>Glynn Academy,"Donna Moody","137 Deer Circle","Brunswick, GA  31525","912/264-5670","","","Crews","","","","","Submit"</t>
  </si>
  <si>
    <t>Glynn Academy,"Ellen Moody","7883 New Jesup Highway","Brunswick, GA  31525","912-264-8279","","","Driggers","","","","","Submit"</t>
  </si>
  <si>
    <t>Glynn Academy,"Jim Pickren","9314 John Thomas West","Memphis, Tennessee 38133","","","901-848-2264","","","","","","Submit"</t>
  </si>
  <si>
    <t>Glynn Academy,"Keith Radenhausen","14644 Camberwell Lane N","Jacksonville, FL  32258","","","","","","","","","Submit"</t>
  </si>
  <si>
    <t>Glynn Academy,"Rochelle Seitz","3104 GA Highway 99","Brunswick, GA  31523","","","","Brogdon","","","","","Submit"</t>
  </si>
  <si>
    <t>Glynn Academy,"Cinde Starnes","286 Wild Heron","St. Simons Island, GA  31522","912-638-0031","hazenk@comcast.com","","Kent","married","Hazen Kent","","","Submit"</t>
  </si>
  <si>
    <t>Glynn Academy,"Kirk Reiger","Deceased","","","","","","","","","deceased","Submit"</t>
  </si>
  <si>
    <t>www.glynnacademy1977.com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</si>
</sst>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9" formatCode="\(###\)\ ###\-####"/>
    <numFmt numFmtId="171" formatCode="_(&quot;$&quot;* #,##0_);_(&quot;$&quot;* \(#,##0\);_(&quot;$&quot;* &quot;-&quot;??_);_(@_)"/>
  </numFmts>
  <fonts count="32">
    <font>
      <sz val="10"/>
      <name val="Arial"/>
    </font>
    <font>
      <sz val="10"/>
      <name val="Arial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20"/>
      <color indexed="12"/>
      <name val="Arial"/>
      <family val="2"/>
    </font>
    <font>
      <b/>
      <sz val="20"/>
      <color indexed="11"/>
      <name val="Arial"/>
      <family val="2"/>
    </font>
    <font>
      <b/>
      <sz val="20"/>
      <color indexed="20"/>
      <name val="Arial"/>
      <family val="2"/>
    </font>
    <font>
      <b/>
      <sz val="20"/>
      <color indexed="53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8.25"/>
      <color indexed="8"/>
      <name val="Arial"/>
      <family val="2"/>
    </font>
    <font>
      <b/>
      <sz val="11"/>
      <color indexed="8"/>
      <name val="Calibri"/>
      <family val="2"/>
    </font>
    <font>
      <sz val="8.25"/>
      <color indexed="8"/>
      <name val="Arial"/>
      <family val="2"/>
    </font>
    <font>
      <b/>
      <u val="singleAccounting"/>
      <sz val="12"/>
      <color indexed="8"/>
      <name val="Arial"/>
      <family val="2"/>
    </font>
    <font>
      <b/>
      <u val="doubleAccounting"/>
      <sz val="12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20"/>
      <color indexed="12"/>
      <name val="Arial"/>
      <family val="2"/>
    </font>
    <font>
      <b/>
      <sz val="10"/>
      <name val="Arial"/>
      <family val="2"/>
    </font>
    <font>
      <b/>
      <u/>
      <sz val="20"/>
      <name val="Arial"/>
      <family val="2"/>
    </font>
    <font>
      <b/>
      <i/>
      <sz val="24"/>
      <name val="Arial"/>
      <family val="2"/>
    </font>
    <font>
      <b/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8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9" fontId="1" fillId="0" borderId="0" applyFont="0" applyFill="0" applyBorder="0" applyAlignment="0" applyProtection="0"/>
    <xf numFmtId="0" fontId="21" fillId="0" borderId="2" applyNumberFormat="0" applyFill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164" fontId="3" fillId="0" borderId="0" xfId="3" applyNumberFormat="1" applyFont="1"/>
    <xf numFmtId="164" fontId="3" fillId="0" borderId="0" xfId="0" applyNumberFormat="1" applyFont="1"/>
    <xf numFmtId="164" fontId="4" fillId="0" borderId="3" xfId="3" applyNumberFormat="1" applyFont="1" applyBorder="1" applyAlignment="1">
      <alignment horizontal="left"/>
    </xf>
    <xf numFmtId="0" fontId="4" fillId="2" borderId="4" xfId="0" quotePrefix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64" fontId="3" fillId="2" borderId="5" xfId="3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4" fillId="2" borderId="7" xfId="0" quotePrefix="1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164" fontId="3" fillId="2" borderId="8" xfId="3" applyNumberFormat="1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165" fontId="4" fillId="0" borderId="3" xfId="9" quotePrefix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9" applyNumberFormat="1" applyFont="1" applyAlignment="1">
      <alignment horizontal="center"/>
    </xf>
    <xf numFmtId="0" fontId="3" fillId="2" borderId="0" xfId="0" applyFont="1" applyFill="1" applyBorder="1" applyAlignment="1">
      <alignment horizontal="centerContinuous"/>
    </xf>
    <xf numFmtId="165" fontId="3" fillId="0" borderId="0" xfId="9" applyNumberFormat="1" applyFont="1" applyBorder="1" applyAlignment="1">
      <alignment horizontal="center"/>
    </xf>
    <xf numFmtId="0" fontId="4" fillId="2" borderId="0" xfId="0" quotePrefix="1" applyFont="1" applyFill="1" applyBorder="1" applyAlignment="1">
      <alignment horizontal="centerContinuous"/>
    </xf>
    <xf numFmtId="164" fontId="3" fillId="2" borderId="0" xfId="3" applyNumberFormat="1" applyFont="1" applyFill="1" applyBorder="1" applyAlignment="1">
      <alignment horizontal="centerContinuous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12" fillId="0" borderId="0" xfId="0" applyFont="1"/>
    <xf numFmtId="164" fontId="12" fillId="0" borderId="0" xfId="3" applyNumberFormat="1" applyFont="1" applyAlignment="1"/>
    <xf numFmtId="0" fontId="12" fillId="0" borderId="0" xfId="0" quotePrefix="1" applyFont="1" applyAlignment="1">
      <alignment horizontal="left"/>
    </xf>
    <xf numFmtId="0" fontId="12" fillId="0" borderId="10" xfId="0" applyFont="1" applyBorder="1"/>
    <xf numFmtId="14" fontId="12" fillId="0" borderId="0" xfId="0" applyNumberFormat="1" applyFont="1"/>
    <xf numFmtId="164" fontId="3" fillId="0" borderId="0" xfId="3" quotePrefix="1" applyNumberFormat="1" applyFont="1" applyAlignment="1">
      <alignment horizontal="left"/>
    </xf>
    <xf numFmtId="0" fontId="13" fillId="0" borderId="10" xfId="0" applyFont="1" applyBorder="1"/>
    <xf numFmtId="0" fontId="14" fillId="0" borderId="10" xfId="0" applyFont="1" applyBorder="1"/>
    <xf numFmtId="43" fontId="13" fillId="0" borderId="10" xfId="3" applyFont="1" applyBorder="1"/>
    <xf numFmtId="0" fontId="13" fillId="0" borderId="0" xfId="0" applyFont="1"/>
    <xf numFmtId="14" fontId="13" fillId="0" borderId="0" xfId="0" applyNumberFormat="1" applyFont="1" applyAlignment="1">
      <alignment horizontal="center"/>
    </xf>
    <xf numFmtId="0" fontId="14" fillId="0" borderId="0" xfId="0" applyFont="1"/>
    <xf numFmtId="43" fontId="13" fillId="0" borderId="0" xfId="3" applyFont="1"/>
    <xf numFmtId="0" fontId="13" fillId="0" borderId="0" xfId="0" quotePrefix="1" applyFont="1" applyAlignment="1">
      <alignment horizontal="left"/>
    </xf>
    <xf numFmtId="165" fontId="4" fillId="0" borderId="3" xfId="9" quotePrefix="1" applyNumberFormat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3" fillId="3" borderId="0" xfId="0" applyFont="1" applyFill="1"/>
    <xf numFmtId="164" fontId="3" fillId="3" borderId="0" xfId="3" applyNumberFormat="1" applyFont="1" applyFill="1"/>
    <xf numFmtId="164" fontId="3" fillId="3" borderId="0" xfId="0" applyNumberFormat="1" applyFont="1" applyFill="1"/>
    <xf numFmtId="165" fontId="3" fillId="3" borderId="0" xfId="9" applyNumberFormat="1" applyFont="1" applyFill="1" applyAlignment="1">
      <alignment horizontal="center"/>
    </xf>
    <xf numFmtId="165" fontId="3" fillId="3" borderId="0" xfId="9" applyNumberFormat="1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Continuous"/>
    </xf>
    <xf numFmtId="0" fontId="3" fillId="3" borderId="5" xfId="0" applyFont="1" applyFill="1" applyBorder="1" applyAlignment="1">
      <alignment horizontal="centerContinuous"/>
    </xf>
    <xf numFmtId="164" fontId="3" fillId="3" borderId="5" xfId="3" applyNumberFormat="1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4" fillId="3" borderId="7" xfId="0" quotePrefix="1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164" fontId="3" fillId="3" borderId="8" xfId="3" applyNumberFormat="1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13" fillId="4" borderId="0" xfId="0" applyFont="1" applyFill="1"/>
    <xf numFmtId="1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43" fontId="13" fillId="4" borderId="0" xfId="3" applyFont="1" applyFill="1"/>
    <xf numFmtId="0" fontId="13" fillId="4" borderId="0" xfId="0" quotePrefix="1" applyFont="1" applyFill="1" applyAlignment="1">
      <alignment horizontal="left"/>
    </xf>
    <xf numFmtId="0" fontId="16" fillId="0" borderId="0" xfId="0" applyFont="1"/>
    <xf numFmtId="164" fontId="0" fillId="0" borderId="0" xfId="3" applyNumberFormat="1" applyFont="1"/>
    <xf numFmtId="164" fontId="0" fillId="0" borderId="0" xfId="3" applyNumberFormat="1" applyFont="1" applyAlignment="1">
      <alignment horizontal="center"/>
    </xf>
    <xf numFmtId="164" fontId="13" fillId="0" borderId="0" xfId="3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169" fontId="0" fillId="0" borderId="0" xfId="0" applyNumberFormat="1"/>
    <xf numFmtId="169" fontId="13" fillId="0" borderId="0" xfId="0" applyNumberFormat="1" applyFont="1" applyAlignment="1">
      <alignment horizontal="left"/>
    </xf>
    <xf numFmtId="169" fontId="13" fillId="0" borderId="0" xfId="0" applyNumberFormat="1" applyFont="1"/>
    <xf numFmtId="0" fontId="13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9" fontId="13" fillId="0" borderId="11" xfId="0" applyNumberFormat="1" applyFont="1" applyBorder="1" applyAlignment="1">
      <alignment horizontal="center"/>
    </xf>
    <xf numFmtId="164" fontId="13" fillId="0" borderId="11" xfId="3" applyNumberFormat="1" applyFont="1" applyBorder="1" applyAlignment="1">
      <alignment horizontal="center"/>
    </xf>
    <xf numFmtId="49" fontId="17" fillId="0" borderId="0" xfId="12" applyNumberFormat="1" applyFont="1" applyBorder="1"/>
    <xf numFmtId="49" fontId="19" fillId="0" borderId="0" xfId="2" applyNumberFormat="1" applyFont="1" applyBorder="1" applyAlignment="1">
      <alignment horizontal="left"/>
    </xf>
    <xf numFmtId="49" fontId="19" fillId="0" borderId="0" xfId="13" applyNumberFormat="1" applyFont="1" applyBorder="1"/>
    <xf numFmtId="49" fontId="19" fillId="0" borderId="0" xfId="11" applyNumberFormat="1" applyFont="1" applyBorder="1"/>
    <xf numFmtId="0" fontId="19" fillId="0" borderId="0" xfId="10" applyFont="1" applyBorder="1"/>
    <xf numFmtId="0" fontId="19" fillId="0" borderId="0" xfId="6" applyFont="1" applyFill="1" applyBorder="1"/>
    <xf numFmtId="0" fontId="19" fillId="0" borderId="0" xfId="7" applyFont="1" applyFill="1" applyBorder="1"/>
    <xf numFmtId="0" fontId="19" fillId="0" borderId="0" xfId="5" applyFont="1" applyFill="1" applyBorder="1"/>
    <xf numFmtId="49" fontId="0" fillId="0" borderId="0" xfId="0" applyNumberFormat="1"/>
    <xf numFmtId="49" fontId="17" fillId="0" borderId="0" xfId="0" applyNumberFormat="1" applyFont="1"/>
    <xf numFmtId="43" fontId="17" fillId="0" borderId="0" xfId="3" applyFont="1" applyBorder="1"/>
    <xf numFmtId="43" fontId="19" fillId="0" borderId="0" xfId="3" applyFont="1" applyBorder="1"/>
    <xf numFmtId="44" fontId="19" fillId="0" borderId="0" xfId="3" applyNumberFormat="1" applyFont="1" applyBorder="1"/>
    <xf numFmtId="43" fontId="23" fillId="0" borderId="0" xfId="3" applyFont="1" applyBorder="1"/>
    <xf numFmtId="44" fontId="23" fillId="0" borderId="0" xfId="4" applyFont="1" applyFill="1" applyBorder="1"/>
    <xf numFmtId="43" fontId="23" fillId="0" borderId="0" xfId="3" applyFont="1" applyFill="1" applyBorder="1"/>
    <xf numFmtId="44" fontId="24" fillId="0" borderId="0" xfId="4" applyFont="1" applyFill="1" applyBorder="1"/>
    <xf numFmtId="0" fontId="19" fillId="0" borderId="10" xfId="3" applyNumberFormat="1" applyFont="1" applyBorder="1" applyAlignment="1">
      <alignment horizontal="center"/>
    </xf>
    <xf numFmtId="0" fontId="19" fillId="0" borderId="10" xfId="3" quotePrefix="1" applyNumberFormat="1" applyFont="1" applyBorder="1" applyAlignment="1">
      <alignment horizontal="center" wrapText="1"/>
    </xf>
    <xf numFmtId="0" fontId="0" fillId="0" borderId="0" xfId="0" quotePrefix="1" applyAlignment="1">
      <alignment horizontal="left"/>
    </xf>
    <xf numFmtId="0" fontId="17" fillId="0" borderId="0" xfId="0" applyFont="1"/>
    <xf numFmtId="0" fontId="0" fillId="0" borderId="0" xfId="0" applyAlignment="1">
      <alignment horizontal="center"/>
    </xf>
    <xf numFmtId="165" fontId="17" fillId="0" borderId="0" xfId="9" applyNumberFormat="1" applyFont="1" applyAlignment="1">
      <alignment horizontal="center"/>
    </xf>
    <xf numFmtId="9" fontId="19" fillId="0" borderId="0" xfId="9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165" fontId="17" fillId="4" borderId="12" xfId="0" applyNumberFormat="1" applyFont="1" applyFill="1" applyBorder="1" applyAlignment="1">
      <alignment horizontal="center"/>
    </xf>
    <xf numFmtId="0" fontId="17" fillId="0" borderId="0" xfId="0" quotePrefix="1" applyFont="1" applyAlignment="1">
      <alignment horizontal="left"/>
    </xf>
    <xf numFmtId="10" fontId="17" fillId="4" borderId="12" xfId="0" applyNumberFormat="1" applyFont="1" applyFill="1" applyBorder="1" applyAlignment="1">
      <alignment horizontal="center"/>
    </xf>
    <xf numFmtId="0" fontId="17" fillId="0" borderId="10" xfId="0" quotePrefix="1" applyFont="1" applyBorder="1" applyAlignment="1">
      <alignment horizontal="right" wrapText="1"/>
    </xf>
    <xf numFmtId="0" fontId="0" fillId="4" borderId="12" xfId="0" applyFill="1" applyBorder="1"/>
    <xf numFmtId="0" fontId="17" fillId="0" borderId="10" xfId="0" quotePrefix="1" applyFont="1" applyBorder="1" applyAlignment="1">
      <alignment horizontal="center" wrapText="1"/>
    </xf>
    <xf numFmtId="171" fontId="17" fillId="4" borderId="12" xfId="0" applyNumberFormat="1" applyFont="1" applyFill="1" applyBorder="1"/>
    <xf numFmtId="0" fontId="0" fillId="5" borderId="0" xfId="0" applyFill="1"/>
    <xf numFmtId="10" fontId="17" fillId="5" borderId="0" xfId="9" applyNumberFormat="1" applyFont="1" applyFill="1"/>
    <xf numFmtId="171" fontId="17" fillId="5" borderId="0" xfId="0" applyNumberFormat="1" applyFont="1" applyFill="1"/>
    <xf numFmtId="165" fontId="17" fillId="5" borderId="0" xfId="0" applyNumberFormat="1" applyFont="1" applyFill="1" applyAlignment="1">
      <alignment horizontal="center"/>
    </xf>
    <xf numFmtId="0" fontId="0" fillId="0" borderId="0" xfId="0" applyNumberFormat="1"/>
    <xf numFmtId="0" fontId="17" fillId="0" borderId="0" xfId="0" applyNumberFormat="1" applyFont="1"/>
    <xf numFmtId="0" fontId="26" fillId="0" borderId="0" xfId="8" applyFont="1" applyAlignment="1" applyProtection="1"/>
    <xf numFmtId="0" fontId="27" fillId="0" borderId="0" xfId="8" quotePrefix="1" applyFont="1" applyAlignment="1" applyProtection="1">
      <alignment horizontal="left"/>
    </xf>
    <xf numFmtId="0" fontId="28" fillId="0" borderId="0" xfId="1"/>
    <xf numFmtId="164" fontId="28" fillId="0" borderId="0" xfId="1" applyNumberFormat="1"/>
    <xf numFmtId="164" fontId="4" fillId="0" borderId="3" xfId="3" applyNumberFormat="1" applyFont="1" applyBorder="1" applyAlignment="1">
      <alignment horizontal="center"/>
    </xf>
    <xf numFmtId="0" fontId="28" fillId="0" borderId="0" xfId="0" applyFont="1"/>
    <xf numFmtId="164" fontId="13" fillId="0" borderId="3" xfId="3" applyNumberFormat="1" applyFont="1" applyBorder="1" applyAlignment="1">
      <alignment horizontal="left"/>
    </xf>
    <xf numFmtId="164" fontId="14" fillId="0" borderId="0" xfId="3" applyNumberFormat="1" applyFont="1"/>
    <xf numFmtId="164" fontId="14" fillId="2" borderId="5" xfId="3" applyNumberFormat="1" applyFont="1" applyFill="1" applyBorder="1" applyAlignment="1">
      <alignment horizontal="centerContinuous"/>
    </xf>
    <xf numFmtId="164" fontId="14" fillId="2" borderId="8" xfId="3" applyNumberFormat="1" applyFont="1" applyFill="1" applyBorder="1" applyAlignment="1">
      <alignment horizontal="centerContinuous"/>
    </xf>
    <xf numFmtId="164" fontId="14" fillId="2" borderId="0" xfId="3" applyNumberFormat="1" applyFont="1" applyFill="1" applyBorder="1" applyAlignment="1">
      <alignment horizontal="centerContinuous"/>
    </xf>
    <xf numFmtId="0" fontId="27" fillId="0" borderId="0" xfId="8" applyFont="1" applyAlignment="1" applyProtection="1"/>
    <xf numFmtId="0" fontId="4" fillId="0" borderId="0" xfId="3" applyNumberFormat="1" applyFont="1"/>
    <xf numFmtId="0" fontId="4" fillId="0" borderId="0" xfId="9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6" fillId="0" borderId="0" xfId="0" applyNumberFormat="1" applyFont="1"/>
    <xf numFmtId="0" fontId="6" fillId="0" borderId="12" xfId="0" applyFont="1" applyBorder="1"/>
    <xf numFmtId="0" fontId="6" fillId="4" borderId="12" xfId="0" applyFont="1" applyFill="1" applyBorder="1"/>
    <xf numFmtId="0" fontId="6" fillId="4" borderId="0" xfId="0" applyFont="1" applyFill="1"/>
    <xf numFmtId="14" fontId="6" fillId="4" borderId="12" xfId="0" applyNumberFormat="1" applyFont="1" applyFill="1" applyBorder="1"/>
    <xf numFmtId="22" fontId="6" fillId="4" borderId="12" xfId="0" applyNumberFormat="1" applyFont="1" applyFill="1" applyBorder="1"/>
    <xf numFmtId="8" fontId="6" fillId="4" borderId="12" xfId="0" applyNumberFormat="1" applyFont="1" applyFill="1" applyBorder="1"/>
    <xf numFmtId="164" fontId="6" fillId="0" borderId="0" xfId="3" applyNumberFormat="1" applyFont="1"/>
    <xf numFmtId="164" fontId="6" fillId="0" borderId="0" xfId="3" quotePrefix="1" applyNumberFormat="1" applyFont="1" applyAlignment="1">
      <alignment horizontal="left"/>
    </xf>
    <xf numFmtId="10" fontId="6" fillId="4" borderId="12" xfId="9" applyNumberFormat="1" applyFont="1" applyFill="1" applyBorder="1"/>
    <xf numFmtId="164" fontId="6" fillId="4" borderId="12" xfId="3" applyNumberFormat="1" applyFont="1" applyFill="1" applyBorder="1"/>
    <xf numFmtId="0" fontId="0" fillId="0" borderId="0" xfId="0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 wrapText="1"/>
    </xf>
    <xf numFmtId="14" fontId="31" fillId="4" borderId="12" xfId="0" applyNumberFormat="1" applyFont="1" applyFill="1" applyBorder="1" applyAlignment="1">
      <alignment horizontal="left"/>
    </xf>
    <xf numFmtId="0" fontId="13" fillId="4" borderId="12" xfId="0" applyFont="1" applyFill="1" applyBorder="1" applyAlignment="1">
      <alignment horizontal="left"/>
    </xf>
    <xf numFmtId="8" fontId="6" fillId="0" borderId="0" xfId="0" applyNumberFormat="1" applyFont="1" applyFill="1" applyBorder="1"/>
    <xf numFmtId="0" fontId="6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164" fontId="13" fillId="4" borderId="12" xfId="3" applyNumberFormat="1" applyFont="1" applyFill="1" applyBorder="1" applyAlignment="1">
      <alignment horizontal="left"/>
    </xf>
    <xf numFmtId="164" fontId="13" fillId="4" borderId="12" xfId="3" applyNumberFormat="1" applyFont="1" applyFill="1" applyBorder="1" applyAlignment="1"/>
    <xf numFmtId="0" fontId="6" fillId="5" borderId="0" xfId="0" applyFont="1" applyFill="1" applyAlignment="1">
      <alignment wrapText="1"/>
    </xf>
    <xf numFmtId="0" fontId="0" fillId="5" borderId="0" xfId="0" applyFill="1" applyAlignment="1">
      <alignment horizontal="left" vertical="top"/>
    </xf>
    <xf numFmtId="164" fontId="13" fillId="5" borderId="0" xfId="3" applyNumberFormat="1" applyFont="1" applyFill="1" applyBorder="1" applyAlignment="1"/>
    <xf numFmtId="0" fontId="28" fillId="5" borderId="0" xfId="0" applyFont="1" applyFill="1" applyAlignment="1">
      <alignment horizontal="center" vertical="center" wrapText="1"/>
    </xf>
    <xf numFmtId="164" fontId="0" fillId="4" borderId="12" xfId="3" applyNumberFormat="1" applyFont="1" applyFill="1" applyBorder="1"/>
    <xf numFmtId="0" fontId="0" fillId="0" borderId="0" xfId="0" applyAlignment="1">
      <alignment wrapText="1"/>
    </xf>
  </cellXfs>
  <cellStyles count="14">
    <cellStyle name="ColLabel" xfId="2"/>
    <cellStyle name="Comma" xfId="3" builtinId="3"/>
    <cellStyle name="Currency" xfId="4" builtinId="4"/>
    <cellStyle name="GroupGrandTotalRowLabel" xfId="5"/>
    <cellStyle name="GroupSubTotalRowLabel" xfId="6"/>
    <cellStyle name="GroupTotalRowLabel" xfId="7"/>
    <cellStyle name="Hyperlink" xfId="8" builtinId="8"/>
    <cellStyle name="Normal" xfId="0" builtinId="0"/>
    <cellStyle name="Percent" xfId="9" builtinId="5"/>
    <cellStyle name="RowLabel" xfId="10"/>
    <cellStyle name="RowLevel_1" xfId="1" builtinId="1" iLevel="0"/>
    <cellStyle name="SubTotal" xfId="11"/>
    <cellStyle name="Text" xfId="12"/>
    <cellStyle name="Total" xfId="1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133350</xdr:rowOff>
    </xdr:from>
    <xdr:to>
      <xdr:col>12</xdr:col>
      <xdr:colOff>504825</xdr:colOff>
      <xdr:row>29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47168" b="51302"/>
        <a:stretch>
          <a:fillRect/>
        </a:stretch>
      </xdr:blipFill>
      <xdr:spPr bwMode="auto">
        <a:xfrm>
          <a:off x="1343025" y="514350"/>
          <a:ext cx="6477000" cy="44767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28575</xdr:rowOff>
    </xdr:to>
    <xdr:sp macro="" textlink="">
      <xdr:nvSpPr>
        <xdr:cNvPr id="5121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4076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28575</xdr:rowOff>
    </xdr:to>
    <xdr:sp macro="" textlink="">
      <xdr:nvSpPr>
        <xdr:cNvPr id="5122" name="AutoShape 2" descr="Selecting an example from Help"/>
        <xdr:cNvSpPr>
          <a:spLocks noChangeAspect="1" noChangeArrowheads="1"/>
        </xdr:cNvSpPr>
      </xdr:nvSpPr>
      <xdr:spPr bwMode="auto">
        <a:xfrm>
          <a:off x="228600" y="40767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200025</xdr:rowOff>
    </xdr:to>
    <xdr:sp macro="" textlink="">
      <xdr:nvSpPr>
        <xdr:cNvPr id="6145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352425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200025</xdr:rowOff>
    </xdr:to>
    <xdr:sp macro="" textlink="">
      <xdr:nvSpPr>
        <xdr:cNvPr id="6146" name="AutoShape 2" descr="Selecting an example from Help"/>
        <xdr:cNvSpPr>
          <a:spLocks noChangeAspect="1" noChangeArrowheads="1"/>
        </xdr:cNvSpPr>
      </xdr:nvSpPr>
      <xdr:spPr bwMode="auto">
        <a:xfrm>
          <a:off x="228600" y="3524250"/>
          <a:ext cx="304800" cy="47625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7169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7170" name="AutoShape 2" descr="Selecting an example from Help"/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8193" name="AutoShape 1" descr="Show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142875</xdr:rowOff>
    </xdr:to>
    <xdr:sp macro="" textlink="">
      <xdr:nvSpPr>
        <xdr:cNvPr id="8194" name="AutoShape 2" descr="Selecting an example from Help"/>
        <xdr:cNvSpPr>
          <a:spLocks noChangeAspect="1" noChangeArrowheads="1"/>
        </xdr:cNvSpPr>
      </xdr:nvSpPr>
      <xdr:spPr bwMode="auto">
        <a:xfrm>
          <a:off x="228600" y="762000"/>
          <a:ext cx="304800" cy="4762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data/Excel/11%20-%20Pivot%20Table.xl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data/Excel/11%20-%20XML%20Example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lynnacademy1977.co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data/Excel/11%20Consolidate%20Dis-Similar%20Budgets.xls" TargetMode="External"/><Relationship Id="rId1" Type="http://schemas.openxmlformats.org/officeDocument/2006/relationships/hyperlink" Target="../../../../data/Excel/11%20Consolidate%20Similar%20Budget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"/>
  <sheetViews>
    <sheetView showGridLines="0" tabSelected="1" topLeftCell="B1" workbookViewId="0">
      <selection activeCell="O11" sqref="O11"/>
    </sheetView>
  </sheetViews>
  <sheetFormatPr defaultRowHeight="12.75"/>
  <sheetData>
    <row r="1" spans="2:2" ht="30">
      <c r="B1" s="2" t="s">
        <v>20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80"/>
  <sheetViews>
    <sheetView showGridLines="0" workbookViewId="0"/>
  </sheetViews>
  <sheetFormatPr defaultRowHeight="12.75"/>
  <cols>
    <col min="2" max="5" width="13.5703125" customWidth="1"/>
    <col min="6" max="6" width="15.28515625" style="66" customWidth="1"/>
    <col min="7" max="8" width="15.28515625" customWidth="1"/>
    <col min="9" max="10" width="13.5703125" customWidth="1"/>
  </cols>
  <sheetData>
    <row r="1" spans="1:10" ht="30">
      <c r="A1" s="2" t="s">
        <v>28</v>
      </c>
    </row>
    <row r="3" spans="1:10" ht="18">
      <c r="B3" s="3"/>
      <c r="C3" s="3"/>
      <c r="D3" s="3"/>
      <c r="E3" s="3"/>
      <c r="F3" s="5"/>
      <c r="G3" s="3"/>
      <c r="H3" s="3"/>
      <c r="I3" s="20"/>
    </row>
    <row r="4" spans="1:10" ht="18">
      <c r="B4" s="8" t="s">
        <v>114</v>
      </c>
      <c r="C4" s="9"/>
      <c r="D4" s="9"/>
      <c r="E4" s="9"/>
      <c r="F4" s="10"/>
      <c r="G4" s="10"/>
      <c r="H4" s="10"/>
      <c r="I4" s="9"/>
      <c r="J4" s="11"/>
    </row>
    <row r="5" spans="1:10" ht="18">
      <c r="B5" s="12" t="s">
        <v>115</v>
      </c>
      <c r="C5" s="13"/>
      <c r="D5" s="13"/>
      <c r="E5" s="13"/>
      <c r="F5" s="14"/>
      <c r="G5" s="14"/>
      <c r="H5" s="14"/>
      <c r="I5" s="13"/>
      <c r="J5" s="15"/>
    </row>
    <row r="6" spans="1:10" ht="18" hidden="1">
      <c r="B6" s="24"/>
      <c r="C6" s="22"/>
      <c r="D6" s="22"/>
      <c r="E6" s="22"/>
      <c r="F6" s="25"/>
      <c r="G6" s="25"/>
      <c r="H6" s="25"/>
      <c r="I6" s="22"/>
    </row>
    <row r="7" spans="1:10" ht="36.75" thickBot="1">
      <c r="B7" s="19" t="s">
        <v>119</v>
      </c>
      <c r="C7" s="19" t="s">
        <v>116</v>
      </c>
      <c r="D7" s="19" t="s">
        <v>117</v>
      </c>
      <c r="E7" s="19" t="s">
        <v>118</v>
      </c>
      <c r="F7" s="7" t="s">
        <v>120</v>
      </c>
      <c r="G7" s="7" t="s">
        <v>121</v>
      </c>
      <c r="H7" s="122" t="s">
        <v>122</v>
      </c>
      <c r="I7" s="42" t="s">
        <v>123</v>
      </c>
      <c r="J7" s="42" t="s">
        <v>186</v>
      </c>
    </row>
    <row r="8" spans="1:10" ht="18" customHeight="1">
      <c r="B8" s="3" t="s">
        <v>191</v>
      </c>
      <c r="C8" s="3" t="s">
        <v>187</v>
      </c>
      <c r="D8" s="3" t="s">
        <v>188</v>
      </c>
      <c r="E8" s="3" t="s">
        <v>132</v>
      </c>
      <c r="F8" s="5">
        <v>47520</v>
      </c>
      <c r="G8" s="5">
        <v>45619.199999999997</v>
      </c>
      <c r="H8" s="5">
        <f t="shared" ref="H8:H39" si="0">F8-G8</f>
        <v>1900.8000000000029</v>
      </c>
      <c r="I8" s="21">
        <v>0.247</v>
      </c>
      <c r="J8" s="43">
        <v>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126</v>
      </c>
      <c r="F9" s="5">
        <v>91463.039999999994</v>
      </c>
      <c r="G9" s="5">
        <v>72255.801599999992</v>
      </c>
      <c r="H9" s="5">
        <f t="shared" si="0"/>
        <v>19207.238400000002</v>
      </c>
      <c r="I9" s="21">
        <v>0.35599999999999998</v>
      </c>
      <c r="J9" s="43">
        <v>8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132</v>
      </c>
      <c r="F10" s="5">
        <v>356040</v>
      </c>
      <c r="G10" s="5">
        <v>259909.2</v>
      </c>
      <c r="H10" s="5">
        <f t="shared" si="0"/>
        <v>96130.799999999988</v>
      </c>
      <c r="I10" s="21">
        <v>0.255</v>
      </c>
      <c r="J10" s="43">
        <v>2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126</v>
      </c>
      <c r="F11" s="5">
        <v>154275.84</v>
      </c>
      <c r="G11" s="5">
        <v>143476.5312</v>
      </c>
      <c r="H11" s="5">
        <f t="shared" si="0"/>
        <v>10799.308799999999</v>
      </c>
      <c r="I11" s="21">
        <v>0.65</v>
      </c>
      <c r="J11" s="43">
        <v>9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132</v>
      </c>
      <c r="F12" s="5">
        <v>113923.584</v>
      </c>
      <c r="G12" s="5">
        <v>93417.338879999996</v>
      </c>
      <c r="H12" s="5">
        <f t="shared" si="0"/>
        <v>20506.245120000007</v>
      </c>
      <c r="I12" s="21">
        <v>0.255</v>
      </c>
      <c r="J12" s="43">
        <v>6</v>
      </c>
    </row>
    <row r="13" spans="1:10" ht="18" customHeight="1">
      <c r="B13" s="3" t="s">
        <v>191</v>
      </c>
      <c r="C13" s="3" t="s">
        <v>187</v>
      </c>
      <c r="D13" s="3" t="s">
        <v>190</v>
      </c>
      <c r="E13" s="3" t="s">
        <v>126</v>
      </c>
      <c r="F13" s="5">
        <v>94936.320000000007</v>
      </c>
      <c r="G13" s="5">
        <v>77847.782399999996</v>
      </c>
      <c r="H13" s="5">
        <f t="shared" si="0"/>
        <v>17088.537600000011</v>
      </c>
      <c r="I13" s="21">
        <v>0.315</v>
      </c>
      <c r="J13" s="43">
        <v>9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132</v>
      </c>
      <c r="F14" s="5">
        <v>90305.279999999999</v>
      </c>
      <c r="G14" s="5">
        <v>70438.118399999992</v>
      </c>
      <c r="H14" s="5">
        <f t="shared" si="0"/>
        <v>19867.161600000007</v>
      </c>
      <c r="I14" s="21">
        <v>0.255</v>
      </c>
      <c r="J14" s="43">
        <v>6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126</v>
      </c>
      <c r="F15" s="5">
        <v>394275.84000000003</v>
      </c>
      <c r="G15" s="5">
        <v>366676.53120000003</v>
      </c>
      <c r="H15" s="5">
        <f t="shared" si="0"/>
        <v>27599.308799999999</v>
      </c>
      <c r="I15" s="21">
        <v>0.154</v>
      </c>
      <c r="J15" s="43">
        <v>0</v>
      </c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132</v>
      </c>
      <c r="F16" s="5">
        <v>116121.60000000001</v>
      </c>
      <c r="G16" s="5">
        <v>84768.767999999996</v>
      </c>
      <c r="H16" s="5">
        <f t="shared" si="0"/>
        <v>31352.832000000009</v>
      </c>
      <c r="I16" s="21">
        <v>0.13400000000000001</v>
      </c>
      <c r="J16" s="43">
        <v>3</v>
      </c>
    </row>
    <row r="17" spans="2:10" ht="18" customHeight="1">
      <c r="B17" s="3" t="s">
        <v>191</v>
      </c>
      <c r="C17" s="3" t="s">
        <v>187</v>
      </c>
      <c r="D17" s="3" t="s">
        <v>189</v>
      </c>
      <c r="E17" s="3" t="s">
        <v>132</v>
      </c>
      <c r="F17" s="5">
        <v>92620.800000000003</v>
      </c>
      <c r="G17" s="5">
        <v>82432.511999999988</v>
      </c>
      <c r="H17" s="5">
        <f t="shared" si="0"/>
        <v>10188.288000000015</v>
      </c>
      <c r="I17" s="21">
        <v>0.187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126</v>
      </c>
      <c r="F18" s="5">
        <v>69465.600000000006</v>
      </c>
      <c r="G18" s="5">
        <v>66686.975999999995</v>
      </c>
      <c r="H18" s="5">
        <f t="shared" si="0"/>
        <v>2778.6240000000107</v>
      </c>
      <c r="I18" s="21">
        <v>0.54400000000000004</v>
      </c>
      <c r="J18" s="43">
        <v>9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132</v>
      </c>
      <c r="F19" s="5">
        <v>261004.79999999999</v>
      </c>
      <c r="G19" s="5">
        <v>221854.07999999999</v>
      </c>
      <c r="H19" s="5">
        <f t="shared" si="0"/>
        <v>39150.720000000001</v>
      </c>
      <c r="I19" s="21">
        <v>0.23300000000000001</v>
      </c>
      <c r="J19" s="43">
        <v>6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126</v>
      </c>
      <c r="F20" s="5">
        <v>57024</v>
      </c>
      <c r="G20" s="5">
        <v>54743.040000000001</v>
      </c>
      <c r="H20" s="5">
        <f t="shared" si="0"/>
        <v>2280.9599999999991</v>
      </c>
      <c r="I20" s="21">
        <v>0.56399999999999995</v>
      </c>
      <c r="J20" s="43">
        <v>8</v>
      </c>
    </row>
    <row r="21" spans="2:10" ht="18" customHeight="1">
      <c r="B21" s="3" t="s">
        <v>127</v>
      </c>
      <c r="C21" s="3" t="s">
        <v>133</v>
      </c>
      <c r="D21" s="3" t="s">
        <v>134</v>
      </c>
      <c r="E21" s="3" t="s">
        <v>126</v>
      </c>
      <c r="F21" s="5">
        <v>181988</v>
      </c>
      <c r="G21" s="5">
        <v>205646.44</v>
      </c>
      <c r="H21" s="5">
        <f t="shared" si="0"/>
        <v>-23658.440000000002</v>
      </c>
      <c r="I21" s="21">
        <v>0.432</v>
      </c>
      <c r="J21" s="43">
        <v>2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121197.6</v>
      </c>
      <c r="G22" s="5">
        <v>112713.76800000001</v>
      </c>
      <c r="H22" s="5">
        <f t="shared" si="0"/>
        <v>8483.8319999999949</v>
      </c>
      <c r="I22" s="21">
        <v>0.154</v>
      </c>
      <c r="J22" s="43">
        <v>4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132</v>
      </c>
      <c r="F23" s="5">
        <v>432900</v>
      </c>
      <c r="G23" s="5">
        <v>367965</v>
      </c>
      <c r="H23" s="5">
        <f t="shared" si="0"/>
        <v>64935</v>
      </c>
      <c r="I23" s="21">
        <v>0.247</v>
      </c>
      <c r="J23" s="43">
        <v>2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96768</v>
      </c>
      <c r="G24" s="5">
        <v>70640.639999999999</v>
      </c>
      <c r="H24" s="5">
        <f t="shared" si="0"/>
        <v>26127.360000000001</v>
      </c>
      <c r="I24" s="21">
        <v>0.318</v>
      </c>
      <c r="J24" s="43">
        <v>2</v>
      </c>
    </row>
    <row r="25" spans="2:10" ht="18" customHeight="1">
      <c r="B25" s="3" t="s">
        <v>127</v>
      </c>
      <c r="C25" s="3" t="s">
        <v>124</v>
      </c>
      <c r="D25" s="3" t="s">
        <v>128</v>
      </c>
      <c r="E25" s="3" t="s">
        <v>126</v>
      </c>
      <c r="F25" s="5">
        <v>121197.6</v>
      </c>
      <c r="G25" s="5">
        <v>112713.76800000001</v>
      </c>
      <c r="H25" s="5">
        <f t="shared" si="0"/>
        <v>8483.8319999999949</v>
      </c>
      <c r="I25" s="21">
        <v>0.45</v>
      </c>
      <c r="J25" s="43">
        <v>5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0.23300000000000001</v>
      </c>
      <c r="J26" s="43">
        <v>4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110772</v>
      </c>
      <c r="G27" s="5">
        <v>94156.2</v>
      </c>
      <c r="H27" s="5">
        <f t="shared" si="0"/>
        <v>16615.800000000003</v>
      </c>
      <c r="I27" s="21">
        <v>0.39800000000000002</v>
      </c>
      <c r="J27" s="43">
        <v>9</v>
      </c>
    </row>
    <row r="28" spans="2:10" ht="18" customHeight="1">
      <c r="B28" s="3" t="s">
        <v>127</v>
      </c>
      <c r="C28" s="3" t="s">
        <v>133</v>
      </c>
      <c r="D28" s="3" t="s">
        <v>135</v>
      </c>
      <c r="E28" s="3" t="s">
        <v>132</v>
      </c>
      <c r="F28" s="5">
        <v>128563.2</v>
      </c>
      <c r="G28" s="5">
        <v>119563.776</v>
      </c>
      <c r="H28" s="5">
        <f t="shared" si="0"/>
        <v>8999.4239999999991</v>
      </c>
      <c r="I28" s="21">
        <v>0.39800000000000002</v>
      </c>
      <c r="J28" s="43">
        <v>8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0.23300000000000001</v>
      </c>
      <c r="J29" s="43">
        <v>1</v>
      </c>
    </row>
    <row r="30" spans="2:10" ht="18" customHeight="1">
      <c r="B30" s="3" t="s">
        <v>127</v>
      </c>
      <c r="C30" s="3" t="s">
        <v>133</v>
      </c>
      <c r="D30" s="3" t="s">
        <v>136</v>
      </c>
      <c r="E30" s="3" t="s">
        <v>132</v>
      </c>
      <c r="F30" s="5">
        <v>76032</v>
      </c>
      <c r="G30" s="5">
        <v>75271.679999999993</v>
      </c>
      <c r="H30" s="5">
        <f t="shared" si="0"/>
        <v>760.32000000000698</v>
      </c>
      <c r="I30" s="21">
        <v>0.65</v>
      </c>
      <c r="J30" s="43">
        <v>0</v>
      </c>
    </row>
    <row r="31" spans="2:10" ht="18" customHeight="1">
      <c r="B31" s="3" t="s">
        <v>127</v>
      </c>
      <c r="C31" s="3" t="s">
        <v>124</v>
      </c>
      <c r="D31" s="3" t="s">
        <v>125</v>
      </c>
      <c r="E31" s="3" t="s">
        <v>126</v>
      </c>
      <c r="F31" s="5">
        <v>110772</v>
      </c>
      <c r="G31" s="5">
        <v>125172.36</v>
      </c>
      <c r="H31" s="5">
        <f t="shared" si="0"/>
        <v>-14400.36</v>
      </c>
      <c r="I31" s="21">
        <v>0.23300000000000001</v>
      </c>
      <c r="J31" s="43">
        <v>9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0.318</v>
      </c>
      <c r="J32" s="43">
        <v>1</v>
      </c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91224</v>
      </c>
      <c r="G33" s="5">
        <v>66593.52</v>
      </c>
      <c r="H33" s="5">
        <f t="shared" si="0"/>
        <v>24630.479999999996</v>
      </c>
      <c r="I33" s="21">
        <v>0.65</v>
      </c>
      <c r="J33" s="43">
        <v>6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127713.60000000001</v>
      </c>
      <c r="H34" s="5">
        <f t="shared" si="0"/>
        <v>-36489.600000000006</v>
      </c>
      <c r="I34" s="21">
        <v>0.247</v>
      </c>
      <c r="J34" s="43">
        <v>4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71676</v>
      </c>
      <c r="G35" s="5">
        <v>70959.240000000005</v>
      </c>
      <c r="H35" s="5">
        <f t="shared" si="0"/>
        <v>716.75999999999476</v>
      </c>
      <c r="I35" s="21">
        <v>0.13400000000000001</v>
      </c>
      <c r="J35" s="43">
        <v>9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132</v>
      </c>
      <c r="F36" s="5">
        <v>217504</v>
      </c>
      <c r="G36" s="5">
        <v>184878.4</v>
      </c>
      <c r="H36" s="5">
        <f t="shared" si="0"/>
        <v>32625.600000000006</v>
      </c>
      <c r="I36" s="21">
        <v>0.23300000000000001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128563.2</v>
      </c>
      <c r="G37" s="5">
        <v>119563.776</v>
      </c>
      <c r="H37" s="5">
        <f t="shared" si="0"/>
        <v>8999.4239999999991</v>
      </c>
      <c r="I37" s="21">
        <v>0.154</v>
      </c>
      <c r="J37" s="43">
        <v>3</v>
      </c>
    </row>
    <row r="38" spans="2:10" ht="18" customHeight="1">
      <c r="B38" s="3" t="s">
        <v>192</v>
      </c>
      <c r="C38" s="3" t="s">
        <v>187</v>
      </c>
      <c r="D38" s="3" t="s">
        <v>188</v>
      </c>
      <c r="E38" s="3" t="s">
        <v>131</v>
      </c>
      <c r="F38" s="5">
        <v>94936.320000000007</v>
      </c>
      <c r="G38" s="5">
        <v>77847.782399999996</v>
      </c>
      <c r="H38" s="5">
        <f t="shared" si="0"/>
        <v>17088.537600000011</v>
      </c>
      <c r="I38" s="21">
        <v>0.56399999999999995</v>
      </c>
      <c r="J38" s="43">
        <v>8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129</v>
      </c>
      <c r="F39" s="5">
        <v>90305.279999999999</v>
      </c>
      <c r="G39" s="5">
        <v>70438.118399999992</v>
      </c>
      <c r="H39" s="5">
        <f t="shared" si="0"/>
        <v>19867.161600000007</v>
      </c>
      <c r="I39" s="23">
        <v>0.26500000000000001</v>
      </c>
      <c r="J39" s="43">
        <v>2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131</v>
      </c>
      <c r="F40" s="5">
        <v>519480</v>
      </c>
      <c r="G40" s="5">
        <v>441558</v>
      </c>
      <c r="H40" s="5">
        <f t="shared" ref="H40:H71" si="1">F40-G40</f>
        <v>77922</v>
      </c>
      <c r="I40" s="21">
        <v>0.39800000000000002</v>
      </c>
      <c r="J40" s="43">
        <v>6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129</v>
      </c>
      <c r="F41" s="5">
        <v>91238.399999999994</v>
      </c>
      <c r="G41" s="5">
        <v>90326.015999999989</v>
      </c>
      <c r="H41" s="5">
        <f t="shared" si="1"/>
        <v>912.38400000000547</v>
      </c>
      <c r="I41" s="21">
        <v>0.315</v>
      </c>
      <c r="J41" s="43">
        <v>9</v>
      </c>
    </row>
    <row r="42" spans="2:10" ht="18" customHeight="1">
      <c r="B42" s="3" t="s">
        <v>192</v>
      </c>
      <c r="C42" s="3" t="s">
        <v>187</v>
      </c>
      <c r="D42" s="3" t="s">
        <v>190</v>
      </c>
      <c r="E42" s="3" t="s">
        <v>129</v>
      </c>
      <c r="F42" s="5">
        <v>92620.800000000003</v>
      </c>
      <c r="G42" s="5">
        <v>104661.504</v>
      </c>
      <c r="H42" s="5">
        <f t="shared" si="1"/>
        <v>-12040.703999999998</v>
      </c>
      <c r="I42" s="21">
        <v>0.255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131</v>
      </c>
      <c r="F43" s="5">
        <v>69465.600000000006</v>
      </c>
      <c r="G43" s="5">
        <v>66686.975999999995</v>
      </c>
      <c r="H43" s="5">
        <f t="shared" si="1"/>
        <v>2778.6240000000107</v>
      </c>
      <c r="I43" s="21">
        <v>0.56399999999999995</v>
      </c>
      <c r="J43" s="43">
        <v>8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129</v>
      </c>
      <c r="F44" s="5">
        <v>154275.84</v>
      </c>
      <c r="G44" s="5">
        <v>143476.5312</v>
      </c>
      <c r="H44" s="5">
        <f t="shared" si="1"/>
        <v>10799.308799999999</v>
      </c>
      <c r="I44" s="21">
        <v>0.318</v>
      </c>
      <c r="J44" s="43">
        <v>4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131</v>
      </c>
      <c r="F45" s="5">
        <v>113923.584</v>
      </c>
      <c r="G45" s="5">
        <v>93417.338879999996</v>
      </c>
      <c r="H45" s="5">
        <f t="shared" si="1"/>
        <v>20506.245120000007</v>
      </c>
      <c r="I45" s="21">
        <v>0.187</v>
      </c>
      <c r="J45" s="43">
        <v>5</v>
      </c>
    </row>
    <row r="46" spans="2:10" ht="18" customHeight="1">
      <c r="B46" s="3" t="s">
        <v>192</v>
      </c>
      <c r="C46" s="3" t="s">
        <v>187</v>
      </c>
      <c r="D46" s="3" t="s">
        <v>189</v>
      </c>
      <c r="E46" s="3" t="s">
        <v>129</v>
      </c>
      <c r="F46" s="5">
        <v>94936.320000000007</v>
      </c>
      <c r="G46" s="5">
        <v>77847.782399999996</v>
      </c>
      <c r="H46" s="5">
        <f t="shared" si="1"/>
        <v>17088.537600000011</v>
      </c>
      <c r="I46" s="21">
        <v>0.13400000000000001</v>
      </c>
      <c r="J46" s="43">
        <v>4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131</v>
      </c>
      <c r="F47" s="5">
        <v>91463.039999999994</v>
      </c>
      <c r="G47" s="5">
        <v>72255.801599999992</v>
      </c>
      <c r="H47" s="5">
        <f t="shared" si="1"/>
        <v>19207.238400000002</v>
      </c>
      <c r="I47" s="21">
        <v>0.27600000000000002</v>
      </c>
      <c r="J47" s="43">
        <v>5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129</v>
      </c>
      <c r="F48" s="5">
        <v>1447185.6</v>
      </c>
      <c r="G48" s="5">
        <v>1287995.1840000001</v>
      </c>
      <c r="H48" s="5">
        <f t="shared" si="1"/>
        <v>159190.41599999997</v>
      </c>
      <c r="I48" s="21">
        <v>0.23300000000000001</v>
      </c>
      <c r="J48" s="43">
        <v>9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131</v>
      </c>
      <c r="F49" s="5">
        <v>154275.84</v>
      </c>
      <c r="G49" s="5">
        <v>143476.5312</v>
      </c>
      <c r="H49" s="5">
        <f t="shared" si="1"/>
        <v>10799.308799999999</v>
      </c>
      <c r="I49" s="21">
        <v>0.247</v>
      </c>
      <c r="J49" s="43">
        <v>8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129</v>
      </c>
      <c r="F50" s="5">
        <v>113923.584</v>
      </c>
      <c r="G50" s="5">
        <v>93417.338879999996</v>
      </c>
      <c r="H50" s="5">
        <f t="shared" si="1"/>
        <v>20506.245120000007</v>
      </c>
      <c r="I50" s="21">
        <v>0.35599999999999998</v>
      </c>
      <c r="J50" s="43">
        <v>2</v>
      </c>
    </row>
    <row r="51" spans="2:10" ht="18" customHeight="1">
      <c r="B51" s="3" t="s">
        <v>137</v>
      </c>
      <c r="C51" s="3" t="s">
        <v>133</v>
      </c>
      <c r="D51" s="3" t="s">
        <v>134</v>
      </c>
      <c r="E51" s="3" t="s">
        <v>132</v>
      </c>
      <c r="F51" s="5">
        <v>1205988</v>
      </c>
      <c r="G51" s="5">
        <v>1073329.32</v>
      </c>
      <c r="H51" s="5">
        <f t="shared" si="1"/>
        <v>132658.67999999993</v>
      </c>
      <c r="I51" s="21">
        <v>0.432</v>
      </c>
      <c r="J51" s="43">
        <v>10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f>128563.2+200000</f>
        <v>328563.20000000001</v>
      </c>
      <c r="G52" s="5">
        <v>305563.77600000001</v>
      </c>
      <c r="H52" s="5">
        <f t="shared" si="1"/>
        <v>22999.423999999999</v>
      </c>
      <c r="I52" s="23">
        <v>0.39800000000000002</v>
      </c>
      <c r="J52" s="43">
        <v>3</v>
      </c>
    </row>
    <row r="53" spans="2:10" ht="18" customHeight="1">
      <c r="B53" s="3" t="s">
        <v>130</v>
      </c>
      <c r="C53" s="3" t="s">
        <v>133</v>
      </c>
      <c r="D53" s="3" t="s">
        <v>134</v>
      </c>
      <c r="E53" s="3" t="s">
        <v>126</v>
      </c>
      <c r="F53" s="5">
        <v>71676</v>
      </c>
      <c r="G53" s="5">
        <v>70959.240000000005</v>
      </c>
      <c r="H53" s="5">
        <f t="shared" si="1"/>
        <v>716.75999999999476</v>
      </c>
      <c r="I53" s="21">
        <v>0.53300000000000003</v>
      </c>
      <c r="J53" s="43">
        <v>1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131</v>
      </c>
      <c r="F54" s="5">
        <v>51480</v>
      </c>
      <c r="G54" s="5">
        <v>58172.4</v>
      </c>
      <c r="H54" s="5">
        <f t="shared" si="1"/>
        <v>-6692.4000000000015</v>
      </c>
      <c r="I54" s="23">
        <v>0.26500000000000001</v>
      </c>
      <c r="J54" s="43">
        <v>9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39600</v>
      </c>
      <c r="G55" s="5">
        <v>38016</v>
      </c>
      <c r="H55" s="5">
        <f t="shared" si="1"/>
        <v>1584</v>
      </c>
      <c r="I55" s="21">
        <v>0.56399999999999995</v>
      </c>
      <c r="J55" s="43">
        <v>2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129</v>
      </c>
      <c r="F56" s="5">
        <v>79113.600000000006</v>
      </c>
      <c r="G56" s="5">
        <v>64873.152000000002</v>
      </c>
      <c r="H56" s="5">
        <f t="shared" si="1"/>
        <v>14240.448000000004</v>
      </c>
      <c r="I56" s="21">
        <v>0.27600000000000002</v>
      </c>
      <c r="J56" s="43">
        <v>0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0.54400000000000004</v>
      </c>
      <c r="J57" s="43">
        <v>6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57888</v>
      </c>
      <c r="G58" s="5">
        <v>55572.480000000003</v>
      </c>
      <c r="H58" s="5">
        <f t="shared" si="1"/>
        <v>2315.5199999999968</v>
      </c>
      <c r="I58" s="21">
        <v>0.315</v>
      </c>
      <c r="J58" s="43">
        <v>5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0.187</v>
      </c>
      <c r="J59" s="43">
        <v>3</v>
      </c>
    </row>
    <row r="60" spans="2:10" ht="18" customHeight="1">
      <c r="B60" s="3" t="s">
        <v>130</v>
      </c>
      <c r="C60" s="3" t="s">
        <v>124</v>
      </c>
      <c r="D60" s="3" t="s">
        <v>128</v>
      </c>
      <c r="E60" s="3" t="s">
        <v>131</v>
      </c>
      <c r="F60" s="5">
        <v>52800</v>
      </c>
      <c r="G60" s="5">
        <v>59664</v>
      </c>
      <c r="H60" s="5">
        <f t="shared" si="1"/>
        <v>-6864</v>
      </c>
      <c r="I60" s="21">
        <v>0.255</v>
      </c>
      <c r="J60" s="43">
        <v>8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52140</v>
      </c>
      <c r="G61" s="5">
        <v>41190.6</v>
      </c>
      <c r="H61" s="5">
        <f t="shared" si="1"/>
        <v>10949.400000000001</v>
      </c>
      <c r="I61" s="21">
        <v>0.35599999999999998</v>
      </c>
      <c r="J61" s="43">
        <v>5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0.27600000000000002</v>
      </c>
      <c r="J62" s="43">
        <v>6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129</v>
      </c>
      <c r="F63" s="5">
        <v>77184</v>
      </c>
      <c r="G63" s="5">
        <v>68693.759999999995</v>
      </c>
      <c r="H63" s="5">
        <f t="shared" si="1"/>
        <v>8490.2400000000052</v>
      </c>
      <c r="I63" s="21">
        <v>0.255</v>
      </c>
      <c r="J63" s="43">
        <v>5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87217.919999999998</v>
      </c>
      <c r="H64" s="5">
        <f t="shared" si="1"/>
        <v>-10033.919999999998</v>
      </c>
      <c r="I64" s="21">
        <v>0.56399999999999995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76219.199999999997</v>
      </c>
      <c r="G65" s="5">
        <v>60213.167999999998</v>
      </c>
      <c r="H65" s="5">
        <f t="shared" si="1"/>
        <v>16006.031999999999</v>
      </c>
      <c r="I65" s="21">
        <v>0.54400000000000004</v>
      </c>
      <c r="J65" s="43">
        <v>1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75254.399999999994</v>
      </c>
      <c r="G66" s="5">
        <v>58698.432000000001</v>
      </c>
      <c r="H66" s="5">
        <f t="shared" si="1"/>
        <v>16555.967999999993</v>
      </c>
      <c r="I66" s="21">
        <v>0.255</v>
      </c>
      <c r="J66" s="43">
        <v>9</v>
      </c>
    </row>
    <row r="67" spans="2:10" ht="18" customHeight="1">
      <c r="B67" s="3" t="s">
        <v>130</v>
      </c>
      <c r="C67" s="3" t="s">
        <v>133</v>
      </c>
      <c r="D67" s="3" t="s">
        <v>135</v>
      </c>
      <c r="E67" s="3" t="s">
        <v>131</v>
      </c>
      <c r="F67" s="5">
        <v>52800</v>
      </c>
      <c r="G67" s="5">
        <v>46992</v>
      </c>
      <c r="H67" s="5">
        <f t="shared" si="1"/>
        <v>5808</v>
      </c>
      <c r="I67" s="21">
        <v>0.187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129</v>
      </c>
      <c r="F68" s="5">
        <v>76219.199999999997</v>
      </c>
      <c r="G68" s="5">
        <v>60213.167999999998</v>
      </c>
      <c r="H68" s="5">
        <f t="shared" si="1"/>
        <v>16006.031999999999</v>
      </c>
      <c r="I68" s="21">
        <v>0.26500000000000001</v>
      </c>
      <c r="J68" s="43">
        <v>7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75254.399999999994</v>
      </c>
      <c r="G69" s="5">
        <v>58698.432000000001</v>
      </c>
      <c r="H69" s="5">
        <f t="shared" si="1"/>
        <v>16555.967999999993</v>
      </c>
      <c r="I69" s="21">
        <v>0.35599999999999998</v>
      </c>
      <c r="J69" s="43">
        <v>5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132</v>
      </c>
      <c r="F70" s="5">
        <v>296700</v>
      </c>
      <c r="G70" s="5">
        <v>216591</v>
      </c>
      <c r="H70" s="5">
        <f t="shared" si="1"/>
        <v>80109</v>
      </c>
      <c r="I70" s="21">
        <v>0.23300000000000001</v>
      </c>
      <c r="J70" s="43">
        <v>1</v>
      </c>
    </row>
    <row r="71" spans="2:10" ht="18" customHeight="1">
      <c r="B71" s="3" t="s">
        <v>130</v>
      </c>
      <c r="C71" s="3" t="s">
        <v>124</v>
      </c>
      <c r="D71" s="3" t="s">
        <v>125</v>
      </c>
      <c r="E71" s="3" t="s">
        <v>131</v>
      </c>
      <c r="F71" s="5">
        <v>54120</v>
      </c>
      <c r="G71" s="5">
        <v>44378.400000000001</v>
      </c>
      <c r="H71" s="5">
        <f t="shared" si="1"/>
        <v>9741.5999999999985</v>
      </c>
      <c r="I71" s="21">
        <v>0.315</v>
      </c>
      <c r="J71" s="43">
        <v>8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ref="H72:H103" si="2">F72-G72</f>
        <v>9741.5999999999985</v>
      </c>
      <c r="I72" s="21">
        <v>0.56399999999999995</v>
      </c>
      <c r="J72" s="43">
        <v>3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51480</v>
      </c>
      <c r="G73" s="5">
        <v>40154.400000000001</v>
      </c>
      <c r="H73" s="5">
        <f t="shared" si="2"/>
        <v>11325.599999999999</v>
      </c>
      <c r="I73" s="21">
        <v>0.255</v>
      </c>
      <c r="J73" s="43">
        <v>2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39600</v>
      </c>
      <c r="G74" s="5">
        <v>38016</v>
      </c>
      <c r="H74" s="5">
        <f t="shared" si="2"/>
        <v>1584</v>
      </c>
      <c r="I74" s="21">
        <v>0.54400000000000004</v>
      </c>
      <c r="J74" s="43">
        <v>8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129</v>
      </c>
      <c r="F75" s="5">
        <v>79113.600000000006</v>
      </c>
      <c r="G75" s="5">
        <v>64873.152000000002</v>
      </c>
      <c r="H75" s="5">
        <f t="shared" si="2"/>
        <v>14240.448000000004</v>
      </c>
      <c r="I75" s="21">
        <v>0.255</v>
      </c>
      <c r="J75" s="43">
        <v>9</v>
      </c>
    </row>
    <row r="76" spans="2:10" s="120" customFormat="1" ht="18" customHeight="1">
      <c r="F76" s="121"/>
    </row>
    <row r="77" spans="2:10" ht="18" customHeight="1"/>
    <row r="78" spans="2:10" ht="18" customHeight="1"/>
    <row r="79" spans="2:10" ht="18" customHeight="1"/>
    <row r="80" spans="2:10" ht="18" customHeight="1"/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72"/>
  <sheetViews>
    <sheetView showGridLines="0" workbookViewId="0"/>
  </sheetViews>
  <sheetFormatPr defaultRowHeight="18"/>
  <cols>
    <col min="2" max="5" width="13.5703125" customWidth="1"/>
    <col min="6" max="7" width="15.28515625" style="39" customWidth="1"/>
    <col min="8" max="8" width="15.28515625" customWidth="1"/>
    <col min="9" max="10" width="13.5703125" customWidth="1"/>
  </cols>
  <sheetData>
    <row r="1" spans="1:2" ht="30">
      <c r="A1" s="2" t="s">
        <v>29</v>
      </c>
    </row>
    <row r="2" spans="1:2" ht="30">
      <c r="A2" s="2"/>
    </row>
    <row r="3" spans="1:2" ht="30">
      <c r="A3" s="2"/>
      <c r="B3" s="129" t="s">
        <v>10</v>
      </c>
    </row>
    <row r="4" spans="1:2" ht="30">
      <c r="A4" s="2"/>
    </row>
    <row r="5" spans="1:2" ht="30">
      <c r="A5" s="2"/>
    </row>
    <row r="6" spans="1:2" ht="30">
      <c r="A6" s="2"/>
    </row>
    <row r="7" spans="1:2" ht="30">
      <c r="A7" s="2"/>
    </row>
    <row r="8" spans="1:2" ht="30">
      <c r="A8" s="2"/>
    </row>
    <row r="9" spans="1:2" ht="30">
      <c r="A9" s="2"/>
    </row>
    <row r="10" spans="1:2" ht="30">
      <c r="A10" s="2"/>
    </row>
    <row r="11" spans="1:2" ht="30">
      <c r="A11" s="2"/>
    </row>
    <row r="12" spans="1:2" ht="30">
      <c r="A12" s="2"/>
    </row>
    <row r="13" spans="1:2" ht="30">
      <c r="A13" s="2"/>
    </row>
    <row r="14" spans="1:2" ht="30">
      <c r="A14" s="2"/>
    </row>
    <row r="15" spans="1:2" ht="30">
      <c r="A15" s="2"/>
    </row>
    <row r="16" spans="1:2" ht="30">
      <c r="A16" s="2"/>
    </row>
    <row r="17" spans="1:9" ht="30">
      <c r="A17" s="2"/>
    </row>
    <row r="18" spans="1:9" ht="30">
      <c r="A18" s="2"/>
    </row>
    <row r="19" spans="1:9" ht="30">
      <c r="A19" s="2"/>
    </row>
    <row r="20" spans="1:9" ht="30">
      <c r="A20" s="2"/>
    </row>
    <row r="21" spans="1:9" ht="30">
      <c r="A21" s="2"/>
    </row>
    <row r="22" spans="1:9" ht="30">
      <c r="A22" s="2"/>
    </row>
    <row r="23" spans="1:9" ht="30">
      <c r="A23" s="2"/>
    </row>
    <row r="24" spans="1:9" ht="30">
      <c r="A24" s="2"/>
    </row>
    <row r="25" spans="1:9" ht="30">
      <c r="A25" s="2"/>
    </row>
    <row r="26" spans="1:9" ht="30">
      <c r="A26" s="2"/>
    </row>
    <row r="27" spans="1:9" ht="30">
      <c r="A27" s="2"/>
    </row>
    <row r="28" spans="1:9" ht="30">
      <c r="A28" s="2"/>
    </row>
    <row r="29" spans="1:9" ht="30">
      <c r="A29" s="2"/>
    </row>
    <row r="30" spans="1:9" ht="30">
      <c r="A30" s="2"/>
    </row>
    <row r="32" spans="1:9">
      <c r="B32" s="3"/>
      <c r="C32" s="3"/>
      <c r="D32" s="3"/>
      <c r="E32" s="3"/>
      <c r="F32" s="125"/>
      <c r="H32" s="3"/>
      <c r="I32" s="20"/>
    </row>
    <row r="33" spans="2:10">
      <c r="B33" s="8" t="s">
        <v>114</v>
      </c>
      <c r="C33" s="9"/>
      <c r="D33" s="9"/>
      <c r="E33" s="9"/>
      <c r="F33" s="126"/>
      <c r="G33" s="126"/>
      <c r="H33" s="10"/>
      <c r="I33" s="9"/>
      <c r="J33" s="11"/>
    </row>
    <row r="34" spans="2:10">
      <c r="B34" s="12" t="s">
        <v>115</v>
      </c>
      <c r="C34" s="13"/>
      <c r="D34" s="13"/>
      <c r="E34" s="13"/>
      <c r="F34" s="127"/>
      <c r="G34" s="127"/>
      <c r="H34" s="14"/>
      <c r="I34" s="13"/>
      <c r="J34" s="15"/>
    </row>
    <row r="35" spans="2:10" hidden="1">
      <c r="B35" s="24"/>
      <c r="C35" s="22"/>
      <c r="D35" s="22"/>
      <c r="E35" s="22"/>
      <c r="F35" s="128"/>
      <c r="G35" s="128"/>
      <c r="H35" s="25"/>
      <c r="I35" s="22"/>
    </row>
    <row r="36" spans="2:10" ht="36.75" thickBot="1">
      <c r="B36" s="19" t="s">
        <v>119</v>
      </c>
      <c r="C36" s="19" t="s">
        <v>116</v>
      </c>
      <c r="D36" s="19" t="s">
        <v>117</v>
      </c>
      <c r="E36" s="19" t="s">
        <v>118</v>
      </c>
      <c r="F36" s="124" t="s">
        <v>120</v>
      </c>
      <c r="G36" s="124" t="s">
        <v>121</v>
      </c>
      <c r="H36" s="122" t="s">
        <v>122</v>
      </c>
      <c r="I36" s="42" t="s">
        <v>123</v>
      </c>
      <c r="J36" s="42" t="s">
        <v>186</v>
      </c>
    </row>
    <row r="37" spans="2:10" ht="18" customHeight="1">
      <c r="B37" s="3" t="s">
        <v>191</v>
      </c>
      <c r="C37" s="3" t="s">
        <v>187</v>
      </c>
      <c r="D37" s="3" t="s">
        <v>188</v>
      </c>
      <c r="E37" s="3" t="s">
        <v>132</v>
      </c>
      <c r="F37" s="125">
        <v>47520</v>
      </c>
      <c r="G37" s="125">
        <v>45619.199999999997</v>
      </c>
      <c r="H37" s="5">
        <f t="shared" ref="H37:H68" si="0">F37-G37</f>
        <v>1900.8000000000029</v>
      </c>
      <c r="I37" s="21">
        <v>0.247</v>
      </c>
      <c r="J37" s="43">
        <v>6</v>
      </c>
    </row>
    <row r="38" spans="2:10" ht="18" customHeight="1">
      <c r="B38" s="3" t="s">
        <v>191</v>
      </c>
      <c r="C38" s="3" t="s">
        <v>187</v>
      </c>
      <c r="D38" s="3" t="s">
        <v>188</v>
      </c>
      <c r="E38" s="3" t="s">
        <v>126</v>
      </c>
      <c r="F38" s="125">
        <v>91463.039999999994</v>
      </c>
      <c r="G38" s="125">
        <v>72255.801599999992</v>
      </c>
      <c r="H38" s="5">
        <f t="shared" si="0"/>
        <v>19207.238400000002</v>
      </c>
      <c r="I38" s="21">
        <v>0.35599999999999998</v>
      </c>
      <c r="J38" s="43">
        <v>8</v>
      </c>
    </row>
    <row r="39" spans="2:10" ht="18" customHeight="1">
      <c r="B39" s="3" t="s">
        <v>191</v>
      </c>
      <c r="C39" s="3" t="s">
        <v>187</v>
      </c>
      <c r="D39" s="3" t="s">
        <v>188</v>
      </c>
      <c r="E39" s="3" t="s">
        <v>132</v>
      </c>
      <c r="F39" s="125">
        <v>356040</v>
      </c>
      <c r="G39" s="125">
        <v>259909.2</v>
      </c>
      <c r="H39" s="5">
        <f t="shared" si="0"/>
        <v>96130.799999999988</v>
      </c>
      <c r="I39" s="21">
        <v>0.255</v>
      </c>
      <c r="J39" s="43">
        <v>2</v>
      </c>
    </row>
    <row r="40" spans="2:10" ht="18" customHeight="1">
      <c r="B40" s="3" t="s">
        <v>191</v>
      </c>
      <c r="C40" s="3" t="s">
        <v>187</v>
      </c>
      <c r="D40" s="3" t="s">
        <v>188</v>
      </c>
      <c r="E40" s="3" t="s">
        <v>126</v>
      </c>
      <c r="F40" s="125">
        <v>154275.84</v>
      </c>
      <c r="G40" s="125">
        <v>143476.5312</v>
      </c>
      <c r="H40" s="5">
        <f t="shared" si="0"/>
        <v>10799.308799999999</v>
      </c>
      <c r="I40" s="21">
        <v>0.65</v>
      </c>
      <c r="J40" s="43">
        <v>9</v>
      </c>
    </row>
    <row r="41" spans="2:10" ht="18" customHeight="1">
      <c r="B41" s="3" t="s">
        <v>191</v>
      </c>
      <c r="C41" s="3" t="s">
        <v>187</v>
      </c>
      <c r="D41" s="3" t="s">
        <v>188</v>
      </c>
      <c r="E41" s="3" t="s">
        <v>132</v>
      </c>
      <c r="F41" s="125">
        <v>113923.584</v>
      </c>
      <c r="G41" s="125">
        <v>93417.338879999996</v>
      </c>
      <c r="H41" s="5">
        <f t="shared" si="0"/>
        <v>20506.245120000007</v>
      </c>
      <c r="I41" s="21">
        <v>0.255</v>
      </c>
      <c r="J41" s="43">
        <v>6</v>
      </c>
    </row>
    <row r="42" spans="2:10" ht="18" customHeight="1">
      <c r="B42" s="3" t="s">
        <v>191</v>
      </c>
      <c r="C42" s="3" t="s">
        <v>187</v>
      </c>
      <c r="D42" s="3" t="s">
        <v>190</v>
      </c>
      <c r="E42" s="3" t="s">
        <v>126</v>
      </c>
      <c r="F42" s="125">
        <v>94936.320000000007</v>
      </c>
      <c r="G42" s="125">
        <v>77847.782399999996</v>
      </c>
      <c r="H42" s="5">
        <f t="shared" si="0"/>
        <v>17088.537600000011</v>
      </c>
      <c r="I42" s="21">
        <v>0.315</v>
      </c>
      <c r="J42" s="43">
        <v>9</v>
      </c>
    </row>
    <row r="43" spans="2:10" ht="18" customHeight="1">
      <c r="B43" s="3" t="s">
        <v>191</v>
      </c>
      <c r="C43" s="3" t="s">
        <v>187</v>
      </c>
      <c r="D43" s="3" t="s">
        <v>190</v>
      </c>
      <c r="E43" s="3" t="s">
        <v>132</v>
      </c>
      <c r="F43" s="125">
        <v>90305.279999999999</v>
      </c>
      <c r="G43" s="125">
        <v>70438.118399999992</v>
      </c>
      <c r="H43" s="5">
        <f t="shared" si="0"/>
        <v>19867.161600000007</v>
      </c>
      <c r="I43" s="21">
        <v>0.255</v>
      </c>
      <c r="J43" s="43">
        <v>6</v>
      </c>
    </row>
    <row r="44" spans="2:10" ht="18" customHeight="1">
      <c r="B44" s="3" t="s">
        <v>191</v>
      </c>
      <c r="C44" s="3" t="s">
        <v>187</v>
      </c>
      <c r="D44" s="3" t="s">
        <v>190</v>
      </c>
      <c r="E44" s="3" t="s">
        <v>126</v>
      </c>
      <c r="F44" s="125">
        <v>394275.84000000003</v>
      </c>
      <c r="G44" s="125">
        <v>366676.53120000003</v>
      </c>
      <c r="H44" s="5">
        <f t="shared" si="0"/>
        <v>27599.308799999999</v>
      </c>
      <c r="I44" s="21">
        <v>0.154</v>
      </c>
      <c r="J44" s="43">
        <v>0</v>
      </c>
    </row>
    <row r="45" spans="2:10" ht="18" customHeight="1">
      <c r="B45" s="3" t="s">
        <v>191</v>
      </c>
      <c r="C45" s="3" t="s">
        <v>187</v>
      </c>
      <c r="D45" s="3" t="s">
        <v>190</v>
      </c>
      <c r="E45" s="3" t="s">
        <v>132</v>
      </c>
      <c r="F45" s="125">
        <v>116121.60000000001</v>
      </c>
      <c r="G45" s="125">
        <v>84768.767999999996</v>
      </c>
      <c r="H45" s="5">
        <f t="shared" si="0"/>
        <v>31352.832000000009</v>
      </c>
      <c r="I45" s="21">
        <v>0.13400000000000001</v>
      </c>
      <c r="J45" s="43">
        <v>3</v>
      </c>
    </row>
    <row r="46" spans="2:10" ht="18" customHeight="1">
      <c r="B46" s="3" t="s">
        <v>191</v>
      </c>
      <c r="C46" s="3" t="s">
        <v>187</v>
      </c>
      <c r="D46" s="3" t="s">
        <v>189</v>
      </c>
      <c r="E46" s="3" t="s">
        <v>132</v>
      </c>
      <c r="F46" s="125">
        <v>92620.800000000003</v>
      </c>
      <c r="G46" s="125">
        <v>82432.511999999988</v>
      </c>
      <c r="H46" s="5">
        <f t="shared" si="0"/>
        <v>10188.288000000015</v>
      </c>
      <c r="I46" s="21">
        <v>0.187</v>
      </c>
      <c r="J46" s="43">
        <v>3</v>
      </c>
    </row>
    <row r="47" spans="2:10" ht="18" customHeight="1">
      <c r="B47" s="3" t="s">
        <v>191</v>
      </c>
      <c r="C47" s="3" t="s">
        <v>187</v>
      </c>
      <c r="D47" s="3" t="s">
        <v>189</v>
      </c>
      <c r="E47" s="3" t="s">
        <v>126</v>
      </c>
      <c r="F47" s="125">
        <v>69465.600000000006</v>
      </c>
      <c r="G47" s="125">
        <v>66686.975999999995</v>
      </c>
      <c r="H47" s="5">
        <f t="shared" si="0"/>
        <v>2778.6240000000107</v>
      </c>
      <c r="I47" s="21">
        <v>0.54400000000000004</v>
      </c>
      <c r="J47" s="43">
        <v>9</v>
      </c>
    </row>
    <row r="48" spans="2:10" ht="18" customHeight="1">
      <c r="B48" s="3" t="s">
        <v>191</v>
      </c>
      <c r="C48" s="3" t="s">
        <v>187</v>
      </c>
      <c r="D48" s="3" t="s">
        <v>189</v>
      </c>
      <c r="E48" s="3" t="s">
        <v>132</v>
      </c>
      <c r="F48" s="125">
        <v>261004.79999999999</v>
      </c>
      <c r="G48" s="125">
        <v>221854.07999999999</v>
      </c>
      <c r="H48" s="5">
        <f t="shared" si="0"/>
        <v>39150.720000000001</v>
      </c>
      <c r="I48" s="21">
        <v>0.23300000000000001</v>
      </c>
      <c r="J48" s="43">
        <v>6</v>
      </c>
    </row>
    <row r="49" spans="2:10" ht="18" customHeight="1">
      <c r="B49" s="3" t="s">
        <v>191</v>
      </c>
      <c r="C49" s="3" t="s">
        <v>187</v>
      </c>
      <c r="D49" s="3" t="s">
        <v>189</v>
      </c>
      <c r="E49" s="3" t="s">
        <v>126</v>
      </c>
      <c r="F49" s="125">
        <v>57024</v>
      </c>
      <c r="G49" s="125">
        <v>54743.040000000001</v>
      </c>
      <c r="H49" s="5">
        <f t="shared" si="0"/>
        <v>2280.9599999999991</v>
      </c>
      <c r="I49" s="21">
        <v>0.56399999999999995</v>
      </c>
      <c r="J49" s="43">
        <v>8</v>
      </c>
    </row>
    <row r="50" spans="2:10" ht="18" customHeight="1">
      <c r="B50" s="3" t="s">
        <v>127</v>
      </c>
      <c r="C50" s="3" t="s">
        <v>133</v>
      </c>
      <c r="D50" s="3" t="s">
        <v>134</v>
      </c>
      <c r="E50" s="3" t="s">
        <v>126</v>
      </c>
      <c r="F50" s="125">
        <v>181988</v>
      </c>
      <c r="G50" s="125">
        <v>205646.44</v>
      </c>
      <c r="H50" s="5">
        <f t="shared" si="0"/>
        <v>-23658.440000000002</v>
      </c>
      <c r="I50" s="21">
        <v>0.432</v>
      </c>
      <c r="J50" s="43">
        <v>2</v>
      </c>
    </row>
    <row r="51" spans="2:10" ht="18" customHeight="1">
      <c r="B51" s="3" t="s">
        <v>127</v>
      </c>
      <c r="C51" s="3" t="s">
        <v>133</v>
      </c>
      <c r="D51" s="3" t="s">
        <v>134</v>
      </c>
      <c r="E51" s="3" t="s">
        <v>126</v>
      </c>
      <c r="F51" s="125">
        <v>121197.6</v>
      </c>
      <c r="G51" s="125">
        <v>112713.76800000001</v>
      </c>
      <c r="H51" s="5">
        <f t="shared" si="0"/>
        <v>8483.8319999999949</v>
      </c>
      <c r="I51" s="21">
        <v>0.154</v>
      </c>
      <c r="J51" s="43">
        <v>4</v>
      </c>
    </row>
    <row r="52" spans="2:10" ht="18" customHeight="1">
      <c r="B52" s="3" t="s">
        <v>127</v>
      </c>
      <c r="C52" s="3" t="s">
        <v>133</v>
      </c>
      <c r="D52" s="3" t="s">
        <v>134</v>
      </c>
      <c r="E52" s="3" t="s">
        <v>132</v>
      </c>
      <c r="F52" s="125">
        <v>432900</v>
      </c>
      <c r="G52" s="125">
        <v>367965</v>
      </c>
      <c r="H52" s="5">
        <f t="shared" si="0"/>
        <v>64935</v>
      </c>
      <c r="I52" s="21">
        <v>0.247</v>
      </c>
      <c r="J52" s="43">
        <v>2</v>
      </c>
    </row>
    <row r="53" spans="2:10" ht="18" customHeight="1">
      <c r="B53" s="3" t="s">
        <v>127</v>
      </c>
      <c r="C53" s="3" t="s">
        <v>133</v>
      </c>
      <c r="D53" s="3" t="s">
        <v>134</v>
      </c>
      <c r="E53" s="3" t="s">
        <v>132</v>
      </c>
      <c r="F53" s="125">
        <v>96768</v>
      </c>
      <c r="G53" s="125">
        <v>70640.639999999999</v>
      </c>
      <c r="H53" s="5">
        <f t="shared" si="0"/>
        <v>26127.360000000001</v>
      </c>
      <c r="I53" s="21">
        <v>0.318</v>
      </c>
      <c r="J53" s="43">
        <v>2</v>
      </c>
    </row>
    <row r="54" spans="2:10" ht="18" customHeight="1">
      <c r="B54" s="3" t="s">
        <v>127</v>
      </c>
      <c r="C54" s="3" t="s">
        <v>124</v>
      </c>
      <c r="D54" s="3" t="s">
        <v>128</v>
      </c>
      <c r="E54" s="3" t="s">
        <v>126</v>
      </c>
      <c r="F54" s="125">
        <v>121197.6</v>
      </c>
      <c r="G54" s="125">
        <v>112713.76800000001</v>
      </c>
      <c r="H54" s="5">
        <f t="shared" si="0"/>
        <v>8483.8319999999949</v>
      </c>
      <c r="I54" s="21">
        <v>0.45</v>
      </c>
      <c r="J54" s="43">
        <v>5</v>
      </c>
    </row>
    <row r="55" spans="2:10" ht="18" customHeight="1">
      <c r="B55" s="3" t="s">
        <v>127</v>
      </c>
      <c r="C55" s="3" t="s">
        <v>124</v>
      </c>
      <c r="D55" s="3" t="s">
        <v>128</v>
      </c>
      <c r="E55" s="3" t="s">
        <v>126</v>
      </c>
      <c r="F55" s="125">
        <v>121197.6</v>
      </c>
      <c r="G55" s="125">
        <v>112713.76800000001</v>
      </c>
      <c r="H55" s="5">
        <f t="shared" si="0"/>
        <v>8483.8319999999949</v>
      </c>
      <c r="I55" s="21">
        <v>0.23300000000000001</v>
      </c>
      <c r="J55" s="43">
        <v>4</v>
      </c>
    </row>
    <row r="56" spans="2:10" ht="18" customHeight="1">
      <c r="B56" s="3" t="s">
        <v>127</v>
      </c>
      <c r="C56" s="3" t="s">
        <v>124</v>
      </c>
      <c r="D56" s="3" t="s">
        <v>128</v>
      </c>
      <c r="E56" s="3" t="s">
        <v>126</v>
      </c>
      <c r="F56" s="125">
        <v>110772</v>
      </c>
      <c r="G56" s="125">
        <v>94156.2</v>
      </c>
      <c r="H56" s="5">
        <f t="shared" si="0"/>
        <v>16615.800000000003</v>
      </c>
      <c r="I56" s="21">
        <v>0.39800000000000002</v>
      </c>
      <c r="J56" s="43">
        <v>9</v>
      </c>
    </row>
    <row r="57" spans="2:10" ht="18" customHeight="1">
      <c r="B57" s="3" t="s">
        <v>127</v>
      </c>
      <c r="C57" s="3" t="s">
        <v>133</v>
      </c>
      <c r="D57" s="3" t="s">
        <v>135</v>
      </c>
      <c r="E57" s="3" t="s">
        <v>132</v>
      </c>
      <c r="F57" s="125">
        <v>128563.2</v>
      </c>
      <c r="G57" s="125">
        <v>119563.776</v>
      </c>
      <c r="H57" s="5">
        <f t="shared" si="0"/>
        <v>8999.4239999999991</v>
      </c>
      <c r="I57" s="21">
        <v>0.39800000000000002</v>
      </c>
      <c r="J57" s="43">
        <v>8</v>
      </c>
    </row>
    <row r="58" spans="2:10" ht="18" customHeight="1">
      <c r="B58" s="3" t="s">
        <v>127</v>
      </c>
      <c r="C58" s="3" t="s">
        <v>133</v>
      </c>
      <c r="D58" s="3" t="s">
        <v>135</v>
      </c>
      <c r="E58" s="3" t="s">
        <v>132</v>
      </c>
      <c r="F58" s="125">
        <v>128563.2</v>
      </c>
      <c r="G58" s="125">
        <v>119563.776</v>
      </c>
      <c r="H58" s="5">
        <f t="shared" si="0"/>
        <v>8999.4239999999991</v>
      </c>
      <c r="I58" s="21">
        <v>0.23300000000000001</v>
      </c>
      <c r="J58" s="43">
        <v>1</v>
      </c>
    </row>
    <row r="59" spans="2:10" ht="18" customHeight="1">
      <c r="B59" s="3" t="s">
        <v>127</v>
      </c>
      <c r="C59" s="3" t="s">
        <v>133</v>
      </c>
      <c r="D59" s="3" t="s">
        <v>136</v>
      </c>
      <c r="E59" s="3" t="s">
        <v>132</v>
      </c>
      <c r="F59" s="125">
        <v>76032</v>
      </c>
      <c r="G59" s="125">
        <v>75271.679999999993</v>
      </c>
      <c r="H59" s="5">
        <f t="shared" si="0"/>
        <v>760.32000000000698</v>
      </c>
      <c r="I59" s="21">
        <v>0.65</v>
      </c>
      <c r="J59" s="43">
        <v>0</v>
      </c>
    </row>
    <row r="60" spans="2:10" ht="18" customHeight="1">
      <c r="B60" s="3" t="s">
        <v>127</v>
      </c>
      <c r="C60" s="3" t="s">
        <v>124</v>
      </c>
      <c r="D60" s="3" t="s">
        <v>125</v>
      </c>
      <c r="E60" s="3" t="s">
        <v>126</v>
      </c>
      <c r="F60" s="125">
        <v>110772</v>
      </c>
      <c r="G60" s="125">
        <v>125172.36</v>
      </c>
      <c r="H60" s="5">
        <f t="shared" si="0"/>
        <v>-14400.36</v>
      </c>
      <c r="I60" s="21">
        <v>0.23300000000000001</v>
      </c>
      <c r="J60" s="43">
        <v>9</v>
      </c>
    </row>
    <row r="61" spans="2:10" ht="18" customHeight="1">
      <c r="B61" s="3" t="s">
        <v>127</v>
      </c>
      <c r="C61" s="3" t="s">
        <v>124</v>
      </c>
      <c r="D61" s="3" t="s">
        <v>125</v>
      </c>
      <c r="E61" s="3" t="s">
        <v>126</v>
      </c>
      <c r="F61" s="125">
        <v>110772</v>
      </c>
      <c r="G61" s="125">
        <v>125172.36</v>
      </c>
      <c r="H61" s="5">
        <f t="shared" si="0"/>
        <v>-14400.36</v>
      </c>
      <c r="I61" s="21">
        <v>0.318</v>
      </c>
      <c r="J61" s="43">
        <v>1</v>
      </c>
    </row>
    <row r="62" spans="2:10" ht="18" customHeight="1">
      <c r="B62" s="3" t="s">
        <v>127</v>
      </c>
      <c r="C62" s="3" t="s">
        <v>124</v>
      </c>
      <c r="D62" s="3" t="s">
        <v>125</v>
      </c>
      <c r="E62" s="3" t="s">
        <v>126</v>
      </c>
      <c r="F62" s="125">
        <v>91224</v>
      </c>
      <c r="G62" s="125">
        <v>66593.52</v>
      </c>
      <c r="H62" s="5">
        <f t="shared" si="0"/>
        <v>24630.479999999996</v>
      </c>
      <c r="I62" s="21">
        <v>0.65</v>
      </c>
      <c r="J62" s="43">
        <v>6</v>
      </c>
    </row>
    <row r="63" spans="2:10" ht="18" customHeight="1">
      <c r="B63" s="3" t="s">
        <v>127</v>
      </c>
      <c r="C63" s="3" t="s">
        <v>124</v>
      </c>
      <c r="D63" s="3" t="s">
        <v>125</v>
      </c>
      <c r="E63" s="3" t="s">
        <v>126</v>
      </c>
      <c r="F63" s="125">
        <v>91224</v>
      </c>
      <c r="G63" s="125">
        <v>127713.60000000001</v>
      </c>
      <c r="H63" s="5">
        <f t="shared" si="0"/>
        <v>-36489.600000000006</v>
      </c>
      <c r="I63" s="21">
        <v>0.247</v>
      </c>
      <c r="J63" s="43">
        <v>4</v>
      </c>
    </row>
    <row r="64" spans="2:10" ht="18" customHeight="1">
      <c r="B64" s="3" t="s">
        <v>127</v>
      </c>
      <c r="C64" s="3" t="s">
        <v>124</v>
      </c>
      <c r="D64" s="3" t="s">
        <v>125</v>
      </c>
      <c r="E64" s="3" t="s">
        <v>126</v>
      </c>
      <c r="F64" s="125">
        <v>71676</v>
      </c>
      <c r="G64" s="125">
        <v>70959.240000000005</v>
      </c>
      <c r="H64" s="5">
        <f t="shared" si="0"/>
        <v>716.75999999999476</v>
      </c>
      <c r="I64" s="21">
        <v>0.13400000000000001</v>
      </c>
      <c r="J64" s="43">
        <v>9</v>
      </c>
    </row>
    <row r="65" spans="2:10" ht="18" customHeight="1">
      <c r="B65" s="3" t="s">
        <v>127</v>
      </c>
      <c r="C65" s="3" t="s">
        <v>124</v>
      </c>
      <c r="D65" s="3" t="s">
        <v>125</v>
      </c>
      <c r="E65" s="3" t="s">
        <v>132</v>
      </c>
      <c r="F65" s="125">
        <v>217504</v>
      </c>
      <c r="G65" s="125">
        <v>184878.4</v>
      </c>
      <c r="H65" s="5">
        <f t="shared" si="0"/>
        <v>32625.600000000006</v>
      </c>
      <c r="I65" s="21">
        <v>0.23300000000000001</v>
      </c>
      <c r="J65" s="43">
        <v>9</v>
      </c>
    </row>
    <row r="66" spans="2:10" ht="18" customHeight="1">
      <c r="B66" s="3" t="s">
        <v>127</v>
      </c>
      <c r="C66" s="3" t="s">
        <v>124</v>
      </c>
      <c r="D66" s="3" t="s">
        <v>125</v>
      </c>
      <c r="E66" s="3" t="s">
        <v>132</v>
      </c>
      <c r="F66" s="125">
        <v>128563.2</v>
      </c>
      <c r="G66" s="125">
        <v>119563.776</v>
      </c>
      <c r="H66" s="5">
        <f t="shared" si="0"/>
        <v>8999.4239999999991</v>
      </c>
      <c r="I66" s="21">
        <v>0.154</v>
      </c>
      <c r="J66" s="43">
        <v>3</v>
      </c>
    </row>
    <row r="67" spans="2:10" ht="18" customHeight="1">
      <c r="B67" s="3" t="s">
        <v>192</v>
      </c>
      <c r="C67" s="3" t="s">
        <v>187</v>
      </c>
      <c r="D67" s="3" t="s">
        <v>188</v>
      </c>
      <c r="E67" s="3" t="s">
        <v>131</v>
      </c>
      <c r="F67" s="125">
        <v>94936.320000000007</v>
      </c>
      <c r="G67" s="125">
        <v>77847.782399999996</v>
      </c>
      <c r="H67" s="5">
        <f t="shared" si="0"/>
        <v>17088.537600000011</v>
      </c>
      <c r="I67" s="21">
        <v>0.56399999999999995</v>
      </c>
      <c r="J67" s="43">
        <v>8</v>
      </c>
    </row>
    <row r="68" spans="2:10" ht="18" customHeight="1">
      <c r="B68" s="3" t="s">
        <v>192</v>
      </c>
      <c r="C68" s="3" t="s">
        <v>187</v>
      </c>
      <c r="D68" s="3" t="s">
        <v>188</v>
      </c>
      <c r="E68" s="3" t="s">
        <v>129</v>
      </c>
      <c r="F68" s="125">
        <v>90305.279999999999</v>
      </c>
      <c r="G68" s="125">
        <v>70438.118399999992</v>
      </c>
      <c r="H68" s="5">
        <f t="shared" si="0"/>
        <v>19867.161600000007</v>
      </c>
      <c r="I68" s="23">
        <v>0.26500000000000001</v>
      </c>
      <c r="J68" s="43">
        <v>2</v>
      </c>
    </row>
    <row r="69" spans="2:10" ht="18" customHeight="1">
      <c r="B69" s="3" t="s">
        <v>192</v>
      </c>
      <c r="C69" s="3" t="s">
        <v>187</v>
      </c>
      <c r="D69" s="3" t="s">
        <v>188</v>
      </c>
      <c r="E69" s="3" t="s">
        <v>131</v>
      </c>
      <c r="F69" s="125">
        <v>519480</v>
      </c>
      <c r="G69" s="125">
        <v>441558</v>
      </c>
      <c r="H69" s="5">
        <f t="shared" ref="H69:H100" si="1">F69-G69</f>
        <v>77922</v>
      </c>
      <c r="I69" s="21">
        <v>0.39800000000000002</v>
      </c>
      <c r="J69" s="43">
        <v>6</v>
      </c>
    </row>
    <row r="70" spans="2:10" ht="18" customHeight="1">
      <c r="B70" s="3" t="s">
        <v>192</v>
      </c>
      <c r="C70" s="3" t="s">
        <v>187</v>
      </c>
      <c r="D70" s="3" t="s">
        <v>188</v>
      </c>
      <c r="E70" s="3" t="s">
        <v>129</v>
      </c>
      <c r="F70" s="125">
        <v>91238.399999999994</v>
      </c>
      <c r="G70" s="125">
        <v>90326.015999999989</v>
      </c>
      <c r="H70" s="5">
        <f t="shared" si="1"/>
        <v>912.38400000000547</v>
      </c>
      <c r="I70" s="21">
        <v>0.315</v>
      </c>
      <c r="J70" s="43">
        <v>9</v>
      </c>
    </row>
    <row r="71" spans="2:10" ht="18" customHeight="1">
      <c r="B71" s="3" t="s">
        <v>192</v>
      </c>
      <c r="C71" s="3" t="s">
        <v>187</v>
      </c>
      <c r="D71" s="3" t="s">
        <v>190</v>
      </c>
      <c r="E71" s="3" t="s">
        <v>129</v>
      </c>
      <c r="F71" s="125">
        <v>92620.800000000003</v>
      </c>
      <c r="G71" s="125">
        <v>104661.504</v>
      </c>
      <c r="H71" s="5">
        <f t="shared" si="1"/>
        <v>-12040.703999999998</v>
      </c>
      <c r="I71" s="21">
        <v>0.255</v>
      </c>
      <c r="J71" s="43">
        <v>9</v>
      </c>
    </row>
    <row r="72" spans="2:10" ht="18" customHeight="1">
      <c r="B72" s="3" t="s">
        <v>192</v>
      </c>
      <c r="C72" s="3" t="s">
        <v>187</v>
      </c>
      <c r="D72" s="3" t="s">
        <v>190</v>
      </c>
      <c r="E72" s="3" t="s">
        <v>131</v>
      </c>
      <c r="F72" s="125">
        <v>69465.600000000006</v>
      </c>
      <c r="G72" s="125">
        <v>66686.975999999995</v>
      </c>
      <c r="H72" s="5">
        <f t="shared" si="1"/>
        <v>2778.6240000000107</v>
      </c>
      <c r="I72" s="21">
        <v>0.56399999999999995</v>
      </c>
      <c r="J72" s="43">
        <v>8</v>
      </c>
    </row>
    <row r="73" spans="2:10" ht="18" customHeight="1">
      <c r="B73" s="3" t="s">
        <v>192</v>
      </c>
      <c r="C73" s="3" t="s">
        <v>187</v>
      </c>
      <c r="D73" s="3" t="s">
        <v>190</v>
      </c>
      <c r="E73" s="3" t="s">
        <v>129</v>
      </c>
      <c r="F73" s="125">
        <v>154275.84</v>
      </c>
      <c r="G73" s="125">
        <v>143476.5312</v>
      </c>
      <c r="H73" s="5">
        <f t="shared" si="1"/>
        <v>10799.308799999999</v>
      </c>
      <c r="I73" s="21">
        <v>0.318</v>
      </c>
      <c r="J73" s="43">
        <v>4</v>
      </c>
    </row>
    <row r="74" spans="2:10" ht="18" customHeight="1">
      <c r="B74" s="3" t="s">
        <v>192</v>
      </c>
      <c r="C74" s="3" t="s">
        <v>187</v>
      </c>
      <c r="D74" s="3" t="s">
        <v>190</v>
      </c>
      <c r="E74" s="3" t="s">
        <v>131</v>
      </c>
      <c r="F74" s="125">
        <v>113923.584</v>
      </c>
      <c r="G74" s="125">
        <v>93417.338879999996</v>
      </c>
      <c r="H74" s="5">
        <f t="shared" si="1"/>
        <v>20506.245120000007</v>
      </c>
      <c r="I74" s="21">
        <v>0.187</v>
      </c>
      <c r="J74" s="43">
        <v>5</v>
      </c>
    </row>
    <row r="75" spans="2:10" ht="18" customHeight="1">
      <c r="B75" s="3" t="s">
        <v>192</v>
      </c>
      <c r="C75" s="3" t="s">
        <v>187</v>
      </c>
      <c r="D75" s="3" t="s">
        <v>189</v>
      </c>
      <c r="E75" s="3" t="s">
        <v>129</v>
      </c>
      <c r="F75" s="125">
        <v>94936.320000000007</v>
      </c>
      <c r="G75" s="125">
        <v>77847.782399999996</v>
      </c>
      <c r="H75" s="5">
        <f t="shared" si="1"/>
        <v>17088.537600000011</v>
      </c>
      <c r="I75" s="21">
        <v>0.13400000000000001</v>
      </c>
      <c r="J75" s="43">
        <v>4</v>
      </c>
    </row>
    <row r="76" spans="2:10" ht="18" customHeight="1">
      <c r="B76" s="3" t="s">
        <v>192</v>
      </c>
      <c r="C76" s="3" t="s">
        <v>187</v>
      </c>
      <c r="D76" s="3" t="s">
        <v>189</v>
      </c>
      <c r="E76" s="3" t="s">
        <v>131</v>
      </c>
      <c r="F76" s="125">
        <v>91463.039999999994</v>
      </c>
      <c r="G76" s="125">
        <v>72255.801599999992</v>
      </c>
      <c r="H76" s="5">
        <f t="shared" si="1"/>
        <v>19207.238400000002</v>
      </c>
      <c r="I76" s="21">
        <v>0.27600000000000002</v>
      </c>
      <c r="J76" s="43">
        <v>5</v>
      </c>
    </row>
    <row r="77" spans="2:10" ht="18" customHeight="1">
      <c r="B77" s="3" t="s">
        <v>192</v>
      </c>
      <c r="C77" s="3" t="s">
        <v>187</v>
      </c>
      <c r="D77" s="3" t="s">
        <v>189</v>
      </c>
      <c r="E77" s="3" t="s">
        <v>129</v>
      </c>
      <c r="F77" s="125">
        <v>1447185.6</v>
      </c>
      <c r="G77" s="125">
        <v>1287995.1840000001</v>
      </c>
      <c r="H77" s="5">
        <f t="shared" si="1"/>
        <v>159190.41599999997</v>
      </c>
      <c r="I77" s="21">
        <v>0.23300000000000001</v>
      </c>
      <c r="J77" s="43">
        <v>9</v>
      </c>
    </row>
    <row r="78" spans="2:10" ht="18" customHeight="1">
      <c r="B78" s="3" t="s">
        <v>192</v>
      </c>
      <c r="C78" s="3" t="s">
        <v>187</v>
      </c>
      <c r="D78" s="3" t="s">
        <v>189</v>
      </c>
      <c r="E78" s="3" t="s">
        <v>131</v>
      </c>
      <c r="F78" s="125">
        <v>154275.84</v>
      </c>
      <c r="G78" s="125">
        <v>143476.5312</v>
      </c>
      <c r="H78" s="5">
        <f t="shared" si="1"/>
        <v>10799.308799999999</v>
      </c>
      <c r="I78" s="21">
        <v>0.247</v>
      </c>
      <c r="J78" s="43">
        <v>8</v>
      </c>
    </row>
    <row r="79" spans="2:10" ht="18" customHeight="1">
      <c r="B79" s="3" t="s">
        <v>192</v>
      </c>
      <c r="C79" s="3" t="s">
        <v>187</v>
      </c>
      <c r="D79" s="3" t="s">
        <v>189</v>
      </c>
      <c r="E79" s="3" t="s">
        <v>129</v>
      </c>
      <c r="F79" s="125">
        <v>113923.584</v>
      </c>
      <c r="G79" s="125">
        <v>93417.338879999996</v>
      </c>
      <c r="H79" s="5">
        <f t="shared" si="1"/>
        <v>20506.245120000007</v>
      </c>
      <c r="I79" s="21">
        <v>0.35599999999999998</v>
      </c>
      <c r="J79" s="43">
        <v>2</v>
      </c>
    </row>
    <row r="80" spans="2:10" ht="18" customHeight="1">
      <c r="B80" s="3" t="s">
        <v>137</v>
      </c>
      <c r="C80" s="3" t="s">
        <v>133</v>
      </c>
      <c r="D80" s="3" t="s">
        <v>134</v>
      </c>
      <c r="E80" s="3" t="s">
        <v>132</v>
      </c>
      <c r="F80" s="125">
        <v>1205988</v>
      </c>
      <c r="G80" s="125">
        <v>1073329.32</v>
      </c>
      <c r="H80" s="5">
        <f t="shared" si="1"/>
        <v>132658.67999999993</v>
      </c>
      <c r="I80" s="21">
        <v>0.432</v>
      </c>
      <c r="J80" s="43">
        <v>10</v>
      </c>
    </row>
    <row r="81" spans="2:10" ht="18" customHeight="1">
      <c r="B81" s="3" t="s">
        <v>137</v>
      </c>
      <c r="C81" s="3" t="s">
        <v>133</v>
      </c>
      <c r="D81" s="3" t="s">
        <v>134</v>
      </c>
      <c r="E81" s="3" t="s">
        <v>132</v>
      </c>
      <c r="F81" s="125">
        <f>128563.2+200000</f>
        <v>328563.20000000001</v>
      </c>
      <c r="G81" s="125">
        <v>305563.77600000001</v>
      </c>
      <c r="H81" s="5">
        <f t="shared" si="1"/>
        <v>22999.423999999999</v>
      </c>
      <c r="I81" s="23">
        <v>0.39800000000000002</v>
      </c>
      <c r="J81" s="43">
        <v>3</v>
      </c>
    </row>
    <row r="82" spans="2:10" ht="18" customHeight="1">
      <c r="B82" s="3" t="s">
        <v>130</v>
      </c>
      <c r="C82" s="3" t="s">
        <v>133</v>
      </c>
      <c r="D82" s="3" t="s">
        <v>134</v>
      </c>
      <c r="E82" s="3" t="s">
        <v>126</v>
      </c>
      <c r="F82" s="125">
        <v>71676</v>
      </c>
      <c r="G82" s="125">
        <v>70959.240000000005</v>
      </c>
      <c r="H82" s="5">
        <f t="shared" si="1"/>
        <v>716.75999999999476</v>
      </c>
      <c r="I82" s="21">
        <v>0.53300000000000003</v>
      </c>
      <c r="J82" s="43">
        <v>1</v>
      </c>
    </row>
    <row r="83" spans="2:10" ht="18" customHeight="1">
      <c r="B83" s="3" t="s">
        <v>130</v>
      </c>
      <c r="C83" s="3" t="s">
        <v>133</v>
      </c>
      <c r="D83" s="3" t="s">
        <v>134</v>
      </c>
      <c r="E83" s="3" t="s">
        <v>131</v>
      </c>
      <c r="F83" s="125">
        <v>51480</v>
      </c>
      <c r="G83" s="125">
        <v>58172.4</v>
      </c>
      <c r="H83" s="5">
        <f t="shared" si="1"/>
        <v>-6692.4000000000015</v>
      </c>
      <c r="I83" s="23">
        <v>0.26500000000000001</v>
      </c>
      <c r="J83" s="43">
        <v>9</v>
      </c>
    </row>
    <row r="84" spans="2:10" ht="18" customHeight="1">
      <c r="B84" s="3" t="s">
        <v>130</v>
      </c>
      <c r="C84" s="3" t="s">
        <v>133</v>
      </c>
      <c r="D84" s="3" t="s">
        <v>134</v>
      </c>
      <c r="E84" s="3" t="s">
        <v>131</v>
      </c>
      <c r="F84" s="125">
        <v>39600</v>
      </c>
      <c r="G84" s="125">
        <v>38016</v>
      </c>
      <c r="H84" s="5">
        <f t="shared" si="1"/>
        <v>1584</v>
      </c>
      <c r="I84" s="21">
        <v>0.56399999999999995</v>
      </c>
      <c r="J84" s="43">
        <v>2</v>
      </c>
    </row>
    <row r="85" spans="2:10" ht="18" customHeight="1">
      <c r="B85" s="3" t="s">
        <v>130</v>
      </c>
      <c r="C85" s="3" t="s">
        <v>133</v>
      </c>
      <c r="D85" s="3" t="s">
        <v>134</v>
      </c>
      <c r="E85" s="3" t="s">
        <v>129</v>
      </c>
      <c r="F85" s="125">
        <v>79113.600000000006</v>
      </c>
      <c r="G85" s="125">
        <v>64873.152000000002</v>
      </c>
      <c r="H85" s="5">
        <f t="shared" si="1"/>
        <v>14240.448000000004</v>
      </c>
      <c r="I85" s="21">
        <v>0.27600000000000002</v>
      </c>
      <c r="J85" s="43">
        <v>0</v>
      </c>
    </row>
    <row r="86" spans="2:10" ht="18" customHeight="1">
      <c r="B86" s="3" t="s">
        <v>130</v>
      </c>
      <c r="C86" s="3" t="s">
        <v>133</v>
      </c>
      <c r="D86" s="3" t="s">
        <v>134</v>
      </c>
      <c r="E86" s="3" t="s">
        <v>129</v>
      </c>
      <c r="F86" s="125">
        <v>79113.600000000006</v>
      </c>
      <c r="G86" s="125">
        <v>64873.152000000002</v>
      </c>
      <c r="H86" s="5">
        <f t="shared" si="1"/>
        <v>14240.448000000004</v>
      </c>
      <c r="I86" s="21">
        <v>0.54400000000000004</v>
      </c>
      <c r="J86" s="43">
        <v>6</v>
      </c>
    </row>
    <row r="87" spans="2:10" ht="18" customHeight="1">
      <c r="B87" s="3" t="s">
        <v>130</v>
      </c>
      <c r="C87" s="3" t="s">
        <v>133</v>
      </c>
      <c r="D87" s="3" t="s">
        <v>134</v>
      </c>
      <c r="E87" s="3" t="s">
        <v>129</v>
      </c>
      <c r="F87" s="125">
        <v>57888</v>
      </c>
      <c r="G87" s="125">
        <v>55572.480000000003</v>
      </c>
      <c r="H87" s="5">
        <f t="shared" si="1"/>
        <v>2315.5199999999968</v>
      </c>
      <c r="I87" s="21">
        <v>0.315</v>
      </c>
      <c r="J87" s="43">
        <v>5</v>
      </c>
    </row>
    <row r="88" spans="2:10" ht="18" customHeight="1">
      <c r="B88" s="3" t="s">
        <v>130</v>
      </c>
      <c r="C88" s="3" t="s">
        <v>133</v>
      </c>
      <c r="D88" s="3" t="s">
        <v>134</v>
      </c>
      <c r="E88" s="3" t="s">
        <v>129</v>
      </c>
      <c r="F88" s="125">
        <v>57888</v>
      </c>
      <c r="G88" s="125">
        <v>55572.480000000003</v>
      </c>
      <c r="H88" s="5">
        <f t="shared" si="1"/>
        <v>2315.5199999999968</v>
      </c>
      <c r="I88" s="21">
        <v>0.187</v>
      </c>
      <c r="J88" s="43">
        <v>3</v>
      </c>
    </row>
    <row r="89" spans="2:10" ht="18" customHeight="1">
      <c r="B89" s="3" t="s">
        <v>130</v>
      </c>
      <c r="C89" s="3" t="s">
        <v>124</v>
      </c>
      <c r="D89" s="3" t="s">
        <v>128</v>
      </c>
      <c r="E89" s="3" t="s">
        <v>131</v>
      </c>
      <c r="F89" s="125">
        <v>52800</v>
      </c>
      <c r="G89" s="125">
        <v>59664</v>
      </c>
      <c r="H89" s="5">
        <f t="shared" si="1"/>
        <v>-6864</v>
      </c>
      <c r="I89" s="21">
        <v>0.255</v>
      </c>
      <c r="J89" s="43">
        <v>8</v>
      </c>
    </row>
    <row r="90" spans="2:10" ht="18" customHeight="1">
      <c r="B90" s="3" t="s">
        <v>130</v>
      </c>
      <c r="C90" s="3" t="s">
        <v>124</v>
      </c>
      <c r="D90" s="3" t="s">
        <v>128</v>
      </c>
      <c r="E90" s="3" t="s">
        <v>131</v>
      </c>
      <c r="F90" s="125">
        <v>52140</v>
      </c>
      <c r="G90" s="125">
        <v>41190.6</v>
      </c>
      <c r="H90" s="5">
        <f t="shared" si="1"/>
        <v>10949.400000000001</v>
      </c>
      <c r="I90" s="21">
        <v>0.35599999999999998</v>
      </c>
      <c r="J90" s="43">
        <v>5</v>
      </c>
    </row>
    <row r="91" spans="2:10" ht="18" customHeight="1">
      <c r="B91" s="3" t="s">
        <v>130</v>
      </c>
      <c r="C91" s="3" t="s">
        <v>124</v>
      </c>
      <c r="D91" s="3" t="s">
        <v>128</v>
      </c>
      <c r="E91" s="3" t="s">
        <v>131</v>
      </c>
      <c r="F91" s="125">
        <v>52140</v>
      </c>
      <c r="G91" s="125">
        <v>41190.6</v>
      </c>
      <c r="H91" s="5">
        <f t="shared" si="1"/>
        <v>10949.400000000001</v>
      </c>
      <c r="I91" s="21">
        <v>0.27600000000000002</v>
      </c>
      <c r="J91" s="43">
        <v>6</v>
      </c>
    </row>
    <row r="92" spans="2:10" ht="18" customHeight="1">
      <c r="B92" s="3" t="s">
        <v>130</v>
      </c>
      <c r="C92" s="3" t="s">
        <v>124</v>
      </c>
      <c r="D92" s="3" t="s">
        <v>128</v>
      </c>
      <c r="E92" s="3" t="s">
        <v>129</v>
      </c>
      <c r="F92" s="125">
        <v>77184</v>
      </c>
      <c r="G92" s="125">
        <v>68693.759999999995</v>
      </c>
      <c r="H92" s="5">
        <f t="shared" si="1"/>
        <v>8490.2400000000052</v>
      </c>
      <c r="I92" s="21">
        <v>0.255</v>
      </c>
      <c r="J92" s="43">
        <v>5</v>
      </c>
    </row>
    <row r="93" spans="2:10" ht="18" customHeight="1">
      <c r="B93" s="3" t="s">
        <v>130</v>
      </c>
      <c r="C93" s="3" t="s">
        <v>124</v>
      </c>
      <c r="D93" s="3" t="s">
        <v>128</v>
      </c>
      <c r="E93" s="3" t="s">
        <v>129</v>
      </c>
      <c r="F93" s="125">
        <v>77184</v>
      </c>
      <c r="G93" s="125">
        <v>87217.919999999998</v>
      </c>
      <c r="H93" s="5">
        <f t="shared" si="1"/>
        <v>-10033.919999999998</v>
      </c>
      <c r="I93" s="21">
        <v>0.56399999999999995</v>
      </c>
      <c r="J93" s="43">
        <v>5</v>
      </c>
    </row>
    <row r="94" spans="2:10" ht="18" customHeight="1">
      <c r="B94" s="3" t="s">
        <v>130</v>
      </c>
      <c r="C94" s="3" t="s">
        <v>124</v>
      </c>
      <c r="D94" s="3" t="s">
        <v>128</v>
      </c>
      <c r="E94" s="3" t="s">
        <v>129</v>
      </c>
      <c r="F94" s="125">
        <v>76219.199999999997</v>
      </c>
      <c r="G94" s="125">
        <v>60213.167999999998</v>
      </c>
      <c r="H94" s="5">
        <f t="shared" si="1"/>
        <v>16006.031999999999</v>
      </c>
      <c r="I94" s="21">
        <v>0.54400000000000004</v>
      </c>
      <c r="J94" s="43">
        <v>1</v>
      </c>
    </row>
    <row r="95" spans="2:10" ht="18" customHeight="1">
      <c r="B95" s="3" t="s">
        <v>130</v>
      </c>
      <c r="C95" s="3" t="s">
        <v>124</v>
      </c>
      <c r="D95" s="3" t="s">
        <v>128</v>
      </c>
      <c r="E95" s="3" t="s">
        <v>129</v>
      </c>
      <c r="F95" s="125">
        <v>75254.399999999994</v>
      </c>
      <c r="G95" s="125">
        <v>58698.432000000001</v>
      </c>
      <c r="H95" s="5">
        <f t="shared" si="1"/>
        <v>16555.967999999993</v>
      </c>
      <c r="I95" s="21">
        <v>0.255</v>
      </c>
      <c r="J95" s="43">
        <v>9</v>
      </c>
    </row>
    <row r="96" spans="2:10" ht="18" customHeight="1">
      <c r="B96" s="3" t="s">
        <v>130</v>
      </c>
      <c r="C96" s="3" t="s">
        <v>133</v>
      </c>
      <c r="D96" s="3" t="s">
        <v>135</v>
      </c>
      <c r="E96" s="3" t="s">
        <v>131</v>
      </c>
      <c r="F96" s="125">
        <v>52800</v>
      </c>
      <c r="G96" s="125">
        <v>46992</v>
      </c>
      <c r="H96" s="5">
        <f t="shared" si="1"/>
        <v>5808</v>
      </c>
      <c r="I96" s="21">
        <v>0.187</v>
      </c>
      <c r="J96" s="43">
        <v>9</v>
      </c>
    </row>
    <row r="97" spans="2:10" ht="18" customHeight="1">
      <c r="B97" s="3" t="s">
        <v>130</v>
      </c>
      <c r="C97" s="3" t="s">
        <v>133</v>
      </c>
      <c r="D97" s="3" t="s">
        <v>135</v>
      </c>
      <c r="E97" s="3" t="s">
        <v>129</v>
      </c>
      <c r="F97" s="125">
        <v>76219.199999999997</v>
      </c>
      <c r="G97" s="125">
        <v>60213.167999999998</v>
      </c>
      <c r="H97" s="5">
        <f t="shared" si="1"/>
        <v>16006.031999999999</v>
      </c>
      <c r="I97" s="21">
        <v>0.26500000000000001</v>
      </c>
      <c r="J97" s="43">
        <v>7</v>
      </c>
    </row>
    <row r="98" spans="2:10" ht="18" customHeight="1">
      <c r="B98" s="3" t="s">
        <v>130</v>
      </c>
      <c r="C98" s="3" t="s">
        <v>133</v>
      </c>
      <c r="D98" s="3" t="s">
        <v>135</v>
      </c>
      <c r="E98" s="3" t="s">
        <v>129</v>
      </c>
      <c r="F98" s="125">
        <v>75254.399999999994</v>
      </c>
      <c r="G98" s="125">
        <v>58698.432000000001</v>
      </c>
      <c r="H98" s="5">
        <f t="shared" si="1"/>
        <v>16555.967999999993</v>
      </c>
      <c r="I98" s="21">
        <v>0.35599999999999998</v>
      </c>
      <c r="J98" s="43">
        <v>5</v>
      </c>
    </row>
    <row r="99" spans="2:10" ht="18" customHeight="1">
      <c r="B99" s="3" t="s">
        <v>130</v>
      </c>
      <c r="C99" s="3" t="s">
        <v>133</v>
      </c>
      <c r="D99" s="3" t="s">
        <v>135</v>
      </c>
      <c r="E99" s="3" t="s">
        <v>132</v>
      </c>
      <c r="F99" s="125">
        <v>296700</v>
      </c>
      <c r="G99" s="125">
        <v>216591</v>
      </c>
      <c r="H99" s="5">
        <f t="shared" si="1"/>
        <v>80109</v>
      </c>
      <c r="I99" s="21">
        <v>0.23300000000000001</v>
      </c>
      <c r="J99" s="43">
        <v>1</v>
      </c>
    </row>
    <row r="100" spans="2:10" ht="18" customHeight="1">
      <c r="B100" s="3" t="s">
        <v>130</v>
      </c>
      <c r="C100" s="3" t="s">
        <v>124</v>
      </c>
      <c r="D100" s="3" t="s">
        <v>125</v>
      </c>
      <c r="E100" s="3" t="s">
        <v>131</v>
      </c>
      <c r="F100" s="125">
        <v>54120</v>
      </c>
      <c r="G100" s="125">
        <v>44378.400000000001</v>
      </c>
      <c r="H100" s="5">
        <f t="shared" si="1"/>
        <v>9741.5999999999985</v>
      </c>
      <c r="I100" s="21">
        <v>0.315</v>
      </c>
      <c r="J100" s="43">
        <v>8</v>
      </c>
    </row>
    <row r="101" spans="2:10" ht="18" customHeight="1">
      <c r="B101" s="3" t="s">
        <v>130</v>
      </c>
      <c r="C101" s="3" t="s">
        <v>124</v>
      </c>
      <c r="D101" s="3" t="s">
        <v>125</v>
      </c>
      <c r="E101" s="3" t="s">
        <v>131</v>
      </c>
      <c r="F101" s="125">
        <v>54120</v>
      </c>
      <c r="G101" s="125">
        <v>44378.400000000001</v>
      </c>
      <c r="H101" s="5">
        <f t="shared" ref="H101:H132" si="2">F101-G101</f>
        <v>9741.5999999999985</v>
      </c>
      <c r="I101" s="21">
        <v>0.56399999999999995</v>
      </c>
      <c r="J101" s="43">
        <v>3</v>
      </c>
    </row>
    <row r="102" spans="2:10" ht="18" customHeight="1">
      <c r="B102" s="3" t="s">
        <v>130</v>
      </c>
      <c r="C102" s="3" t="s">
        <v>124</v>
      </c>
      <c r="D102" s="3" t="s">
        <v>125</v>
      </c>
      <c r="E102" s="3" t="s">
        <v>131</v>
      </c>
      <c r="F102" s="125">
        <v>51480</v>
      </c>
      <c r="G102" s="125">
        <v>40154.400000000001</v>
      </c>
      <c r="H102" s="5">
        <f t="shared" si="2"/>
        <v>11325.599999999999</v>
      </c>
      <c r="I102" s="21">
        <v>0.255</v>
      </c>
      <c r="J102" s="43">
        <v>2</v>
      </c>
    </row>
    <row r="103" spans="2:10" ht="18" customHeight="1">
      <c r="B103" s="3" t="s">
        <v>130</v>
      </c>
      <c r="C103" s="3" t="s">
        <v>124</v>
      </c>
      <c r="D103" s="3" t="s">
        <v>125</v>
      </c>
      <c r="E103" s="3" t="s">
        <v>131</v>
      </c>
      <c r="F103" s="125">
        <v>39600</v>
      </c>
      <c r="G103" s="125">
        <v>38016</v>
      </c>
      <c r="H103" s="5">
        <f t="shared" si="2"/>
        <v>1584</v>
      </c>
      <c r="I103" s="21">
        <v>0.54400000000000004</v>
      </c>
      <c r="J103" s="43">
        <v>8</v>
      </c>
    </row>
    <row r="104" spans="2:10" ht="18" customHeight="1">
      <c r="B104" s="3" t="s">
        <v>130</v>
      </c>
      <c r="C104" s="3" t="s">
        <v>124</v>
      </c>
      <c r="D104" s="3" t="s">
        <v>125</v>
      </c>
      <c r="E104" s="3" t="s">
        <v>129</v>
      </c>
      <c r="F104" s="125">
        <v>79113.600000000006</v>
      </c>
      <c r="G104" s="125">
        <v>64873.152000000002</v>
      </c>
      <c r="H104" s="5">
        <f t="shared" si="2"/>
        <v>14240.448000000004</v>
      </c>
      <c r="I104" s="21">
        <v>0.255</v>
      </c>
      <c r="J104" s="43">
        <v>9</v>
      </c>
    </row>
    <row r="105" spans="2:10">
      <c r="B105" s="3" t="s">
        <v>3</v>
      </c>
      <c r="C105" s="3" t="s">
        <v>4</v>
      </c>
      <c r="D105" s="3" t="s">
        <v>5</v>
      </c>
      <c r="E105" s="3" t="s">
        <v>132</v>
      </c>
      <c r="F105" s="125">
        <v>54648</v>
      </c>
      <c r="G105" s="125">
        <v>40144.896000000001</v>
      </c>
      <c r="H105" s="5">
        <f t="shared" si="2"/>
        <v>14503.103999999999</v>
      </c>
      <c r="I105" s="21">
        <v>0.247</v>
      </c>
      <c r="J105" s="43">
        <v>6</v>
      </c>
    </row>
    <row r="106" spans="2:10">
      <c r="B106" s="3" t="s">
        <v>3</v>
      </c>
      <c r="C106" s="3" t="s">
        <v>4</v>
      </c>
      <c r="D106" s="3" t="s">
        <v>5</v>
      </c>
      <c r="E106" s="3" t="s">
        <v>126</v>
      </c>
      <c r="F106" s="125">
        <v>105182.49599999998</v>
      </c>
      <c r="G106" s="125">
        <v>63585.105407999996</v>
      </c>
      <c r="H106" s="5">
        <f t="shared" si="2"/>
        <v>41597.390591999989</v>
      </c>
      <c r="I106" s="21">
        <v>0.35599999999999998</v>
      </c>
      <c r="J106" s="43">
        <v>8</v>
      </c>
    </row>
    <row r="107" spans="2:10">
      <c r="B107" s="3" t="s">
        <v>3</v>
      </c>
      <c r="C107" s="3" t="s">
        <v>4</v>
      </c>
      <c r="D107" s="3" t="s">
        <v>5</v>
      </c>
      <c r="E107" s="3" t="s">
        <v>132</v>
      </c>
      <c r="F107" s="125">
        <v>409446</v>
      </c>
      <c r="G107" s="125">
        <v>228720.09600000002</v>
      </c>
      <c r="H107" s="5">
        <f t="shared" si="2"/>
        <v>180725.90399999998</v>
      </c>
      <c r="I107" s="21">
        <v>0.255</v>
      </c>
      <c r="J107" s="43">
        <v>2</v>
      </c>
    </row>
    <row r="108" spans="2:10">
      <c r="B108" s="3" t="s">
        <v>3</v>
      </c>
      <c r="C108" s="3" t="s">
        <v>4</v>
      </c>
      <c r="D108" s="3" t="s">
        <v>5</v>
      </c>
      <c r="E108" s="3" t="s">
        <v>129</v>
      </c>
      <c r="F108" s="125">
        <v>177417.21599999999</v>
      </c>
      <c r="G108" s="125">
        <v>126259.347456</v>
      </c>
      <c r="H108" s="5">
        <f t="shared" si="2"/>
        <v>51157.868543999983</v>
      </c>
      <c r="I108" s="21">
        <v>0.65</v>
      </c>
      <c r="J108" s="43">
        <v>9</v>
      </c>
    </row>
    <row r="109" spans="2:10">
      <c r="B109" s="3" t="s">
        <v>3</v>
      </c>
      <c r="C109" s="3" t="s">
        <v>4</v>
      </c>
      <c r="D109" s="3" t="s">
        <v>5</v>
      </c>
      <c r="E109" s="3" t="s">
        <v>132</v>
      </c>
      <c r="F109" s="125">
        <v>131012.1216</v>
      </c>
      <c r="G109" s="125">
        <v>82207.25821439999</v>
      </c>
      <c r="H109" s="5">
        <f t="shared" si="2"/>
        <v>48804.863385600009</v>
      </c>
      <c r="I109" s="21">
        <v>0.255</v>
      </c>
      <c r="J109" s="43">
        <v>6</v>
      </c>
    </row>
    <row r="110" spans="2:10">
      <c r="B110" s="3" t="s">
        <v>3</v>
      </c>
      <c r="C110" s="3" t="s">
        <v>4</v>
      </c>
      <c r="D110" s="3" t="s">
        <v>5</v>
      </c>
      <c r="E110" s="3" t="s">
        <v>126</v>
      </c>
      <c r="F110" s="125">
        <v>109176.768</v>
      </c>
      <c r="G110" s="125">
        <v>68506.048511999994</v>
      </c>
      <c r="H110" s="5">
        <f t="shared" si="2"/>
        <v>40670.719488000002</v>
      </c>
      <c r="I110" s="21">
        <v>0.315</v>
      </c>
      <c r="J110" s="43">
        <v>9</v>
      </c>
    </row>
    <row r="111" spans="2:10">
      <c r="B111" s="3" t="s">
        <v>3</v>
      </c>
      <c r="C111" s="3" t="s">
        <v>4</v>
      </c>
      <c r="D111" s="3" t="s">
        <v>5</v>
      </c>
      <c r="E111" s="3" t="s">
        <v>132</v>
      </c>
      <c r="F111" s="125">
        <v>103851.07199999999</v>
      </c>
      <c r="G111" s="125">
        <v>61985.544191999994</v>
      </c>
      <c r="H111" s="5">
        <f t="shared" si="2"/>
        <v>41865.527807999992</v>
      </c>
      <c r="I111" s="21">
        <v>0.255</v>
      </c>
      <c r="J111" s="43">
        <v>6</v>
      </c>
    </row>
    <row r="112" spans="2:10">
      <c r="B112" s="3" t="s">
        <v>3</v>
      </c>
      <c r="C112" s="3" t="s">
        <v>4</v>
      </c>
      <c r="D112" s="3" t="s">
        <v>5</v>
      </c>
      <c r="E112" s="3" t="s">
        <v>126</v>
      </c>
      <c r="F112" s="125">
        <v>453417.21600000001</v>
      </c>
      <c r="G112" s="125">
        <v>322675.34745600005</v>
      </c>
      <c r="H112" s="5">
        <f t="shared" si="2"/>
        <v>130741.86854399997</v>
      </c>
      <c r="I112" s="21">
        <v>0.154</v>
      </c>
      <c r="J112" s="43">
        <v>0</v>
      </c>
    </row>
    <row r="113" spans="2:10">
      <c r="B113" s="3" t="s">
        <v>3</v>
      </c>
      <c r="C113" s="3" t="s">
        <v>4</v>
      </c>
      <c r="D113" s="3" t="s">
        <v>5</v>
      </c>
      <c r="E113" s="3" t="s">
        <v>129</v>
      </c>
      <c r="F113" s="125">
        <v>133539.84</v>
      </c>
      <c r="G113" s="125">
        <v>74596.515839999993</v>
      </c>
      <c r="H113" s="5">
        <f t="shared" si="2"/>
        <v>58943.324160000004</v>
      </c>
      <c r="I113" s="21">
        <v>0.13400000000000001</v>
      </c>
      <c r="J113" s="43">
        <v>3</v>
      </c>
    </row>
    <row r="114" spans="2:10">
      <c r="B114" s="3" t="s">
        <v>3</v>
      </c>
      <c r="C114" s="3" t="s">
        <v>4</v>
      </c>
      <c r="D114" s="3" t="s">
        <v>6</v>
      </c>
      <c r="E114" s="3" t="s">
        <v>132</v>
      </c>
      <c r="F114" s="125">
        <v>106513.92</v>
      </c>
      <c r="G114" s="125">
        <v>72540.610559999986</v>
      </c>
      <c r="H114" s="5">
        <f t="shared" si="2"/>
        <v>33973.309440000012</v>
      </c>
      <c r="I114" s="21">
        <v>0.187</v>
      </c>
      <c r="J114" s="43">
        <v>3</v>
      </c>
    </row>
    <row r="115" spans="2:10">
      <c r="B115" s="3" t="s">
        <v>3</v>
      </c>
      <c r="C115" s="3" t="s">
        <v>4</v>
      </c>
      <c r="D115" s="3" t="s">
        <v>6</v>
      </c>
      <c r="E115" s="3" t="s">
        <v>126</v>
      </c>
      <c r="F115" s="125">
        <v>79885.440000000002</v>
      </c>
      <c r="G115" s="125">
        <v>58684.538879999993</v>
      </c>
      <c r="H115" s="5">
        <f t="shared" si="2"/>
        <v>21200.90112000001</v>
      </c>
      <c r="I115" s="21">
        <v>0.54400000000000004</v>
      </c>
      <c r="J115" s="43">
        <v>9</v>
      </c>
    </row>
    <row r="116" spans="2:10">
      <c r="B116" s="3" t="s">
        <v>3</v>
      </c>
      <c r="C116" s="3" t="s">
        <v>4</v>
      </c>
      <c r="D116" s="3" t="s">
        <v>6</v>
      </c>
      <c r="E116" s="3" t="s">
        <v>132</v>
      </c>
      <c r="F116" s="125">
        <v>300155.52000000002</v>
      </c>
      <c r="G116" s="125">
        <v>195231.59039999999</v>
      </c>
      <c r="H116" s="5">
        <f t="shared" si="2"/>
        <v>104923.92960000003</v>
      </c>
      <c r="I116" s="21">
        <v>0.23300000000000001</v>
      </c>
      <c r="J116" s="43">
        <v>6</v>
      </c>
    </row>
    <row r="117" spans="2:10">
      <c r="B117" s="3" t="s">
        <v>3</v>
      </c>
      <c r="C117" s="3" t="s">
        <v>4</v>
      </c>
      <c r="D117" s="3" t="s">
        <v>6</v>
      </c>
      <c r="E117" s="3" t="s">
        <v>126</v>
      </c>
      <c r="F117" s="125">
        <v>65577.600000000006</v>
      </c>
      <c r="G117" s="125">
        <v>48173.875200000002</v>
      </c>
      <c r="H117" s="5">
        <f t="shared" si="2"/>
        <v>17403.724800000004</v>
      </c>
      <c r="I117" s="21">
        <v>0.56399999999999995</v>
      </c>
      <c r="J117" s="43">
        <v>8</v>
      </c>
    </row>
    <row r="118" spans="2:10">
      <c r="B118" s="3" t="s">
        <v>3</v>
      </c>
      <c r="C118" s="3" t="s">
        <v>4</v>
      </c>
      <c r="D118" s="3" t="s">
        <v>6</v>
      </c>
      <c r="E118" s="3" t="s">
        <v>126</v>
      </c>
      <c r="F118" s="125">
        <v>209286.2</v>
      </c>
      <c r="G118" s="125">
        <v>180968.86720000001</v>
      </c>
      <c r="H118" s="5">
        <f t="shared" si="2"/>
        <v>28317.332800000004</v>
      </c>
      <c r="I118" s="21">
        <v>0.432</v>
      </c>
      <c r="J118" s="43">
        <v>2</v>
      </c>
    </row>
    <row r="119" spans="2:10">
      <c r="B119" s="3" t="s">
        <v>3</v>
      </c>
      <c r="C119" s="3" t="s">
        <v>4</v>
      </c>
      <c r="D119" s="3" t="s">
        <v>6</v>
      </c>
      <c r="E119" s="3" t="s">
        <v>126</v>
      </c>
      <c r="F119" s="125">
        <v>139377.24</v>
      </c>
      <c r="G119" s="125">
        <v>99188.115840000013</v>
      </c>
      <c r="H119" s="5">
        <f t="shared" si="2"/>
        <v>40189.124159999978</v>
      </c>
      <c r="I119" s="21">
        <v>0.154</v>
      </c>
      <c r="J119" s="43">
        <v>4</v>
      </c>
    </row>
    <row r="120" spans="2:10">
      <c r="B120" s="3" t="s">
        <v>3</v>
      </c>
      <c r="C120" s="3" t="s">
        <v>4</v>
      </c>
      <c r="D120" s="3" t="s">
        <v>6</v>
      </c>
      <c r="E120" s="3" t="s">
        <v>132</v>
      </c>
      <c r="F120" s="125">
        <v>497835</v>
      </c>
      <c r="G120" s="125">
        <v>323809.2</v>
      </c>
      <c r="H120" s="5">
        <f t="shared" si="2"/>
        <v>174025.8</v>
      </c>
      <c r="I120" s="21">
        <v>0.247</v>
      </c>
      <c r="J120" s="43">
        <v>2</v>
      </c>
    </row>
    <row r="121" spans="2:10">
      <c r="B121" s="3" t="s">
        <v>3</v>
      </c>
      <c r="C121" s="3" t="s">
        <v>4</v>
      </c>
      <c r="D121" s="3" t="s">
        <v>6</v>
      </c>
      <c r="E121" s="3" t="s">
        <v>132</v>
      </c>
      <c r="F121" s="125">
        <v>111283.2</v>
      </c>
      <c r="G121" s="125">
        <v>62163.763200000001</v>
      </c>
      <c r="H121" s="5">
        <f t="shared" si="2"/>
        <v>49119.436799999996</v>
      </c>
      <c r="I121" s="21">
        <v>0.318</v>
      </c>
      <c r="J121" s="43">
        <v>2</v>
      </c>
    </row>
    <row r="122" spans="2:10">
      <c r="B122" s="3" t="s">
        <v>3</v>
      </c>
      <c r="C122" s="3" t="s">
        <v>4</v>
      </c>
      <c r="D122" s="3" t="s">
        <v>6</v>
      </c>
      <c r="E122" s="3" t="s">
        <v>126</v>
      </c>
      <c r="F122" s="125">
        <v>139377.24</v>
      </c>
      <c r="G122" s="125">
        <v>99188.115840000013</v>
      </c>
      <c r="H122" s="5">
        <f t="shared" si="2"/>
        <v>40189.124159999978</v>
      </c>
      <c r="I122" s="21">
        <v>0.45</v>
      </c>
      <c r="J122" s="43">
        <v>5</v>
      </c>
    </row>
    <row r="123" spans="2:10">
      <c r="B123" s="3" t="s">
        <v>3</v>
      </c>
      <c r="C123" s="3" t="s">
        <v>4</v>
      </c>
      <c r="D123" s="3" t="s">
        <v>6</v>
      </c>
      <c r="E123" s="3" t="s">
        <v>126</v>
      </c>
      <c r="F123" s="125">
        <v>139377.24</v>
      </c>
      <c r="G123" s="125">
        <v>99188.115840000013</v>
      </c>
      <c r="H123" s="5">
        <f t="shared" si="2"/>
        <v>40189.124159999978</v>
      </c>
      <c r="I123" s="21">
        <v>0.23300000000000001</v>
      </c>
      <c r="J123" s="43">
        <v>4</v>
      </c>
    </row>
    <row r="124" spans="2:10">
      <c r="B124" s="3" t="s">
        <v>3</v>
      </c>
      <c r="C124" s="3" t="s">
        <v>4</v>
      </c>
      <c r="D124" s="3" t="s">
        <v>7</v>
      </c>
      <c r="E124" s="3" t="s">
        <v>126</v>
      </c>
      <c r="F124" s="125">
        <v>127387.8</v>
      </c>
      <c r="G124" s="125">
        <v>82857.455999999991</v>
      </c>
      <c r="H124" s="5">
        <f t="shared" si="2"/>
        <v>44530.344000000012</v>
      </c>
      <c r="I124" s="21">
        <v>0.39800000000000002</v>
      </c>
      <c r="J124" s="43">
        <v>9</v>
      </c>
    </row>
    <row r="125" spans="2:10">
      <c r="B125" s="3" t="s">
        <v>3</v>
      </c>
      <c r="C125" s="3" t="s">
        <v>4</v>
      </c>
      <c r="D125" s="3" t="s">
        <v>7</v>
      </c>
      <c r="E125" s="3" t="s">
        <v>129</v>
      </c>
      <c r="F125" s="125">
        <v>147847.67999999999</v>
      </c>
      <c r="G125" s="125">
        <v>105216.12288</v>
      </c>
      <c r="H125" s="5">
        <f t="shared" si="2"/>
        <v>42631.557119999998</v>
      </c>
      <c r="I125" s="21">
        <v>0.39800000000000002</v>
      </c>
      <c r="J125" s="43">
        <v>8</v>
      </c>
    </row>
    <row r="126" spans="2:10">
      <c r="B126" s="3" t="s">
        <v>3</v>
      </c>
      <c r="C126" s="3" t="s">
        <v>4</v>
      </c>
      <c r="D126" s="3" t="s">
        <v>7</v>
      </c>
      <c r="E126" s="3" t="s">
        <v>132</v>
      </c>
      <c r="F126" s="125">
        <v>147847.67999999999</v>
      </c>
      <c r="G126" s="125">
        <v>105216.12288</v>
      </c>
      <c r="H126" s="5">
        <f t="shared" si="2"/>
        <v>42631.557119999998</v>
      </c>
      <c r="I126" s="21">
        <v>0.23300000000000001</v>
      </c>
      <c r="J126" s="43">
        <v>1</v>
      </c>
    </row>
    <row r="127" spans="2:10">
      <c r="B127" s="3" t="s">
        <v>3</v>
      </c>
      <c r="C127" s="3" t="s">
        <v>4</v>
      </c>
      <c r="D127" s="3" t="s">
        <v>7</v>
      </c>
      <c r="E127" s="3" t="s">
        <v>132</v>
      </c>
      <c r="F127" s="125">
        <v>87436.800000000003</v>
      </c>
      <c r="G127" s="125">
        <v>66239.078399999999</v>
      </c>
      <c r="H127" s="5">
        <f t="shared" si="2"/>
        <v>21197.721600000004</v>
      </c>
      <c r="I127" s="21">
        <v>0.65</v>
      </c>
      <c r="J127" s="43">
        <v>0</v>
      </c>
    </row>
    <row r="128" spans="2:10">
      <c r="B128" s="3" t="s">
        <v>3</v>
      </c>
      <c r="C128" s="3" t="s">
        <v>4</v>
      </c>
      <c r="D128" s="3" t="s">
        <v>7</v>
      </c>
      <c r="E128" s="3" t="s">
        <v>126</v>
      </c>
      <c r="F128" s="125">
        <v>127387.8</v>
      </c>
      <c r="G128" s="125">
        <v>110151.6768</v>
      </c>
      <c r="H128" s="5">
        <f t="shared" si="2"/>
        <v>17236.123200000002</v>
      </c>
      <c r="I128" s="21">
        <v>0.23300000000000001</v>
      </c>
      <c r="J128" s="43">
        <v>9</v>
      </c>
    </row>
    <row r="129" spans="2:10">
      <c r="B129" s="3" t="s">
        <v>3</v>
      </c>
      <c r="C129" s="3" t="s">
        <v>4</v>
      </c>
      <c r="D129" s="3" t="s">
        <v>7</v>
      </c>
      <c r="E129" s="3" t="s">
        <v>129</v>
      </c>
      <c r="F129" s="125">
        <v>127387.8</v>
      </c>
      <c r="G129" s="125">
        <v>110151.6768</v>
      </c>
      <c r="H129" s="5">
        <f t="shared" si="2"/>
        <v>17236.123200000002</v>
      </c>
      <c r="I129" s="21">
        <v>0.318</v>
      </c>
      <c r="J129" s="43">
        <v>1</v>
      </c>
    </row>
    <row r="130" spans="2:10">
      <c r="B130" s="3" t="s">
        <v>3</v>
      </c>
      <c r="C130" s="3" t="s">
        <v>4</v>
      </c>
      <c r="D130" s="3" t="s">
        <v>7</v>
      </c>
      <c r="E130" s="3" t="s">
        <v>131</v>
      </c>
      <c r="F130" s="125">
        <v>104907.6</v>
      </c>
      <c r="G130" s="125">
        <v>58602.297600000005</v>
      </c>
      <c r="H130" s="5">
        <f t="shared" si="2"/>
        <v>46305.3024</v>
      </c>
      <c r="I130" s="21">
        <v>0.65</v>
      </c>
      <c r="J130" s="43">
        <v>6</v>
      </c>
    </row>
    <row r="131" spans="2:10">
      <c r="B131" s="3" t="s">
        <v>3</v>
      </c>
      <c r="C131" s="3" t="s">
        <v>4</v>
      </c>
      <c r="D131" s="3" t="s">
        <v>7</v>
      </c>
      <c r="E131" s="3" t="s">
        <v>126</v>
      </c>
      <c r="F131" s="125">
        <v>104907.6</v>
      </c>
      <c r="G131" s="125">
        <v>112387.96800000001</v>
      </c>
      <c r="H131" s="5">
        <f t="shared" si="2"/>
        <v>-7480.3680000000022</v>
      </c>
      <c r="I131" s="21">
        <v>0.247</v>
      </c>
      <c r="J131" s="43">
        <v>4</v>
      </c>
    </row>
    <row r="132" spans="2:10">
      <c r="B132" s="3" t="s">
        <v>3</v>
      </c>
      <c r="C132" s="3" t="s">
        <v>4</v>
      </c>
      <c r="D132" s="3" t="s">
        <v>7</v>
      </c>
      <c r="E132" s="3" t="s">
        <v>131</v>
      </c>
      <c r="F132" s="125">
        <v>82427.399999999994</v>
      </c>
      <c r="G132" s="125">
        <v>62444.131200000003</v>
      </c>
      <c r="H132" s="5">
        <f t="shared" si="2"/>
        <v>19983.268799999991</v>
      </c>
      <c r="I132" s="21">
        <v>0.13400000000000001</v>
      </c>
      <c r="J132" s="43">
        <v>9</v>
      </c>
    </row>
    <row r="133" spans="2:10">
      <c r="B133" s="3" t="s">
        <v>3</v>
      </c>
      <c r="C133" s="3" t="s">
        <v>4</v>
      </c>
      <c r="D133" s="3" t="s">
        <v>7</v>
      </c>
      <c r="E133" s="3" t="s">
        <v>132</v>
      </c>
      <c r="F133" s="125">
        <v>250129.6</v>
      </c>
      <c r="G133" s="125">
        <v>162692.992</v>
      </c>
      <c r="H133" s="5">
        <f t="shared" ref="H133:H164" si="3">F133-G133</f>
        <v>87436.608000000007</v>
      </c>
      <c r="I133" s="21">
        <v>0.23300000000000001</v>
      </c>
      <c r="J133" s="43">
        <v>9</v>
      </c>
    </row>
    <row r="134" spans="2:10">
      <c r="B134" s="3" t="s">
        <v>3</v>
      </c>
      <c r="C134" s="3" t="s">
        <v>4</v>
      </c>
      <c r="D134" s="3" t="s">
        <v>7</v>
      </c>
      <c r="E134" s="3" t="s">
        <v>132</v>
      </c>
      <c r="F134" s="125">
        <v>147847.67999999999</v>
      </c>
      <c r="G134" s="125">
        <v>105216.12288</v>
      </c>
      <c r="H134" s="5">
        <f t="shared" si="3"/>
        <v>42631.557119999998</v>
      </c>
      <c r="I134" s="21">
        <v>0.154</v>
      </c>
      <c r="J134" s="43">
        <v>3</v>
      </c>
    </row>
    <row r="135" spans="2:10">
      <c r="B135" s="3" t="s">
        <v>8</v>
      </c>
      <c r="C135" s="3" t="s">
        <v>4</v>
      </c>
      <c r="D135" s="3" t="s">
        <v>5</v>
      </c>
      <c r="E135" s="3" t="s">
        <v>131</v>
      </c>
      <c r="F135" s="125">
        <v>109176.768</v>
      </c>
      <c r="G135" s="125">
        <v>68506.048511999994</v>
      </c>
      <c r="H135" s="5">
        <f t="shared" si="3"/>
        <v>40670.719488000002</v>
      </c>
      <c r="I135" s="21">
        <v>0.56399999999999995</v>
      </c>
      <c r="J135" s="43">
        <v>8</v>
      </c>
    </row>
    <row r="136" spans="2:10">
      <c r="B136" s="3" t="s">
        <v>8</v>
      </c>
      <c r="C136" s="3" t="s">
        <v>4</v>
      </c>
      <c r="D136" s="3" t="s">
        <v>5</v>
      </c>
      <c r="E136" s="3" t="s">
        <v>129</v>
      </c>
      <c r="F136" s="125">
        <v>103851.07199999999</v>
      </c>
      <c r="G136" s="125">
        <v>61985.544191999994</v>
      </c>
      <c r="H136" s="5">
        <f t="shared" si="3"/>
        <v>41865.527807999992</v>
      </c>
      <c r="I136" s="23">
        <v>0.26500000000000001</v>
      </c>
      <c r="J136" s="43">
        <v>2</v>
      </c>
    </row>
    <row r="137" spans="2:10">
      <c r="B137" s="3" t="s">
        <v>8</v>
      </c>
      <c r="C137" s="3" t="s">
        <v>4</v>
      </c>
      <c r="D137" s="3" t="s">
        <v>5</v>
      </c>
      <c r="E137" s="3" t="s">
        <v>131</v>
      </c>
      <c r="F137" s="125">
        <v>597402</v>
      </c>
      <c r="G137" s="125">
        <v>388571.04</v>
      </c>
      <c r="H137" s="5">
        <f t="shared" si="3"/>
        <v>208830.96000000002</v>
      </c>
      <c r="I137" s="21">
        <v>0.39800000000000002</v>
      </c>
      <c r="J137" s="43">
        <v>6</v>
      </c>
    </row>
    <row r="138" spans="2:10">
      <c r="B138" s="3" t="s">
        <v>8</v>
      </c>
      <c r="C138" s="3" t="s">
        <v>4</v>
      </c>
      <c r="D138" s="3" t="s">
        <v>5</v>
      </c>
      <c r="E138" s="3" t="s">
        <v>129</v>
      </c>
      <c r="F138" s="125">
        <v>104924.16</v>
      </c>
      <c r="G138" s="125">
        <v>79486.894079999984</v>
      </c>
      <c r="H138" s="5">
        <f t="shared" si="3"/>
        <v>25437.26592000002</v>
      </c>
      <c r="I138" s="21">
        <v>0.315</v>
      </c>
      <c r="J138" s="43">
        <v>9</v>
      </c>
    </row>
    <row r="139" spans="2:10">
      <c r="B139" s="3" t="s">
        <v>8</v>
      </c>
      <c r="C139" s="3" t="s">
        <v>4</v>
      </c>
      <c r="D139" s="3" t="s">
        <v>5</v>
      </c>
      <c r="E139" s="3" t="s">
        <v>129</v>
      </c>
      <c r="F139" s="125">
        <v>106513.92</v>
      </c>
      <c r="G139" s="125">
        <v>92102.123520000008</v>
      </c>
      <c r="H139" s="5">
        <f t="shared" si="3"/>
        <v>14411.79647999999</v>
      </c>
      <c r="I139" s="21">
        <v>0.255</v>
      </c>
      <c r="J139" s="43">
        <v>9</v>
      </c>
    </row>
    <row r="140" spans="2:10">
      <c r="B140" s="3" t="s">
        <v>8</v>
      </c>
      <c r="C140" s="3" t="s">
        <v>4</v>
      </c>
      <c r="D140" s="3" t="s">
        <v>5</v>
      </c>
      <c r="E140" s="3" t="s">
        <v>131</v>
      </c>
      <c r="F140" s="125">
        <v>79885.440000000002</v>
      </c>
      <c r="G140" s="125">
        <v>58684.538879999993</v>
      </c>
      <c r="H140" s="5">
        <f t="shared" si="3"/>
        <v>21200.90112000001</v>
      </c>
      <c r="I140" s="21">
        <v>0.56399999999999995</v>
      </c>
      <c r="J140" s="43">
        <v>8</v>
      </c>
    </row>
    <row r="141" spans="2:10">
      <c r="B141" s="3" t="s">
        <v>8</v>
      </c>
      <c r="C141" s="3" t="s">
        <v>4</v>
      </c>
      <c r="D141" s="3" t="s">
        <v>5</v>
      </c>
      <c r="E141" s="3" t="s">
        <v>129</v>
      </c>
      <c r="F141" s="125">
        <v>177417.21599999999</v>
      </c>
      <c r="G141" s="125">
        <v>126259.347456</v>
      </c>
      <c r="H141" s="5">
        <f t="shared" si="3"/>
        <v>51157.868543999983</v>
      </c>
      <c r="I141" s="21">
        <v>0.318</v>
      </c>
      <c r="J141" s="43">
        <v>4</v>
      </c>
    </row>
    <row r="142" spans="2:10">
      <c r="B142" s="3" t="s">
        <v>8</v>
      </c>
      <c r="C142" s="3" t="s">
        <v>187</v>
      </c>
      <c r="D142" s="3" t="s">
        <v>190</v>
      </c>
      <c r="E142" s="3" t="s">
        <v>131</v>
      </c>
      <c r="F142" s="125">
        <v>131012.1216</v>
      </c>
      <c r="G142" s="125">
        <v>82207.25821439999</v>
      </c>
      <c r="H142" s="5">
        <f t="shared" si="3"/>
        <v>48804.863385600009</v>
      </c>
      <c r="I142" s="21">
        <v>0.187</v>
      </c>
      <c r="J142" s="43">
        <v>5</v>
      </c>
    </row>
    <row r="143" spans="2:10">
      <c r="B143" s="3" t="s">
        <v>8</v>
      </c>
      <c r="C143" s="3" t="s">
        <v>187</v>
      </c>
      <c r="D143" s="3" t="s">
        <v>189</v>
      </c>
      <c r="E143" s="3" t="s">
        <v>129</v>
      </c>
      <c r="F143" s="125">
        <v>109176.768</v>
      </c>
      <c r="G143" s="125">
        <v>68506.048511999994</v>
      </c>
      <c r="H143" s="5">
        <f t="shared" si="3"/>
        <v>40670.719488000002</v>
      </c>
      <c r="I143" s="21">
        <v>0.13400000000000001</v>
      </c>
      <c r="J143" s="43">
        <v>4</v>
      </c>
    </row>
    <row r="144" spans="2:10">
      <c r="B144" s="3" t="s">
        <v>8</v>
      </c>
      <c r="C144" s="3" t="s">
        <v>187</v>
      </c>
      <c r="D144" s="3" t="s">
        <v>189</v>
      </c>
      <c r="E144" s="3" t="s">
        <v>131</v>
      </c>
      <c r="F144" s="125">
        <v>105182.49599999998</v>
      </c>
      <c r="G144" s="125">
        <v>63585.105407999996</v>
      </c>
      <c r="H144" s="5">
        <f t="shared" si="3"/>
        <v>41597.390591999989</v>
      </c>
      <c r="I144" s="21">
        <v>0.27600000000000002</v>
      </c>
      <c r="J144" s="43">
        <v>5</v>
      </c>
    </row>
    <row r="145" spans="2:10">
      <c r="B145" s="3" t="s">
        <v>8</v>
      </c>
      <c r="C145" s="3" t="s">
        <v>187</v>
      </c>
      <c r="D145" s="3" t="s">
        <v>189</v>
      </c>
      <c r="E145" s="3" t="s">
        <v>126</v>
      </c>
      <c r="F145" s="125">
        <v>1664263.44</v>
      </c>
      <c r="G145" s="125">
        <v>1133435.7619200002</v>
      </c>
      <c r="H145" s="5">
        <f t="shared" si="3"/>
        <v>530827.67807999975</v>
      </c>
      <c r="I145" s="21">
        <v>0.23300000000000001</v>
      </c>
      <c r="J145" s="43">
        <v>9</v>
      </c>
    </row>
    <row r="146" spans="2:10">
      <c r="B146" s="3" t="s">
        <v>8</v>
      </c>
      <c r="C146" s="3" t="s">
        <v>187</v>
      </c>
      <c r="D146" s="3" t="s">
        <v>189</v>
      </c>
      <c r="E146" s="3" t="s">
        <v>131</v>
      </c>
      <c r="F146" s="125">
        <v>177417.21599999999</v>
      </c>
      <c r="G146" s="125">
        <v>126259.347456</v>
      </c>
      <c r="H146" s="5">
        <f t="shared" si="3"/>
        <v>51157.868543999983</v>
      </c>
      <c r="I146" s="21">
        <v>0.247</v>
      </c>
      <c r="J146" s="43">
        <v>8</v>
      </c>
    </row>
    <row r="147" spans="2:10">
      <c r="B147" s="3" t="s">
        <v>8</v>
      </c>
      <c r="C147" s="3" t="s">
        <v>187</v>
      </c>
      <c r="D147" s="3" t="s">
        <v>189</v>
      </c>
      <c r="E147" s="3" t="s">
        <v>129</v>
      </c>
      <c r="F147" s="125">
        <v>131012.1216</v>
      </c>
      <c r="G147" s="125">
        <v>82207.25821439999</v>
      </c>
      <c r="H147" s="5">
        <f t="shared" si="3"/>
        <v>48804.863385600009</v>
      </c>
      <c r="I147" s="21">
        <v>0.35599999999999998</v>
      </c>
      <c r="J147" s="43">
        <v>2</v>
      </c>
    </row>
    <row r="148" spans="2:10">
      <c r="B148" s="3" t="s">
        <v>8</v>
      </c>
      <c r="C148" s="3" t="s">
        <v>133</v>
      </c>
      <c r="D148" s="3" t="s">
        <v>134</v>
      </c>
      <c r="E148" s="3" t="s">
        <v>132</v>
      </c>
      <c r="F148" s="125">
        <v>1386886.2</v>
      </c>
      <c r="G148" s="125">
        <v>944529.80160000001</v>
      </c>
      <c r="H148" s="5">
        <f t="shared" si="3"/>
        <v>442356.39839999995</v>
      </c>
      <c r="I148" s="21">
        <v>0.432</v>
      </c>
      <c r="J148" s="43">
        <v>10</v>
      </c>
    </row>
    <row r="149" spans="2:10">
      <c r="B149" s="3" t="s">
        <v>8</v>
      </c>
      <c r="C149" s="3" t="s">
        <v>133</v>
      </c>
      <c r="D149" s="3" t="s">
        <v>134</v>
      </c>
      <c r="E149" s="3" t="s">
        <v>132</v>
      </c>
      <c r="F149" s="125">
        <v>377847.68</v>
      </c>
      <c r="G149" s="125">
        <v>268896.12288000004</v>
      </c>
      <c r="H149" s="5">
        <f t="shared" si="3"/>
        <v>108951.55711999995</v>
      </c>
      <c r="I149" s="23">
        <v>0.39800000000000002</v>
      </c>
      <c r="J149" s="43">
        <v>3</v>
      </c>
    </row>
    <row r="150" spans="2:10">
      <c r="B150" s="3" t="s">
        <v>8</v>
      </c>
      <c r="C150" s="3" t="s">
        <v>133</v>
      </c>
      <c r="D150" s="3" t="s">
        <v>135</v>
      </c>
      <c r="E150" s="3" t="s">
        <v>126</v>
      </c>
      <c r="F150" s="125">
        <v>82427.399999999994</v>
      </c>
      <c r="G150" s="125">
        <v>62444.131200000003</v>
      </c>
      <c r="H150" s="5">
        <f t="shared" si="3"/>
        <v>19983.268799999991</v>
      </c>
      <c r="I150" s="21">
        <v>0.53300000000000003</v>
      </c>
      <c r="J150" s="43">
        <v>1</v>
      </c>
    </row>
    <row r="151" spans="2:10">
      <c r="B151" s="3" t="s">
        <v>8</v>
      </c>
      <c r="C151" s="3" t="s">
        <v>133</v>
      </c>
      <c r="D151" s="3" t="s">
        <v>134</v>
      </c>
      <c r="E151" s="3" t="s">
        <v>131</v>
      </c>
      <c r="F151" s="125">
        <v>59202</v>
      </c>
      <c r="G151" s="125">
        <v>51191.712</v>
      </c>
      <c r="H151" s="5">
        <f t="shared" si="3"/>
        <v>8010.2880000000005</v>
      </c>
      <c r="I151" s="23">
        <v>0.26500000000000001</v>
      </c>
      <c r="J151" s="43">
        <v>9</v>
      </c>
    </row>
    <row r="152" spans="2:10">
      <c r="B152" s="3" t="s">
        <v>8</v>
      </c>
      <c r="C152" s="3" t="s">
        <v>133</v>
      </c>
      <c r="D152" s="3" t="s">
        <v>134</v>
      </c>
      <c r="E152" s="3" t="s">
        <v>131</v>
      </c>
      <c r="F152" s="125">
        <v>45540</v>
      </c>
      <c r="G152" s="125">
        <v>33454.080000000002</v>
      </c>
      <c r="H152" s="5">
        <f t="shared" si="3"/>
        <v>12085.919999999998</v>
      </c>
      <c r="I152" s="21">
        <v>0.56399999999999995</v>
      </c>
      <c r="J152" s="43">
        <v>2</v>
      </c>
    </row>
    <row r="153" spans="2:10">
      <c r="B153" s="3" t="s">
        <v>8</v>
      </c>
      <c r="C153" s="3" t="s">
        <v>133</v>
      </c>
      <c r="D153" s="3" t="s">
        <v>135</v>
      </c>
      <c r="E153" s="3" t="s">
        <v>129</v>
      </c>
      <c r="F153" s="125">
        <v>90980.64</v>
      </c>
      <c r="G153" s="125">
        <v>57088.373760000002</v>
      </c>
      <c r="H153" s="5">
        <f t="shared" si="3"/>
        <v>33892.266239999997</v>
      </c>
      <c r="I153" s="21">
        <v>0.27600000000000002</v>
      </c>
      <c r="J153" s="43">
        <v>0</v>
      </c>
    </row>
    <row r="154" spans="2:10">
      <c r="B154" s="3" t="s">
        <v>8</v>
      </c>
      <c r="C154" s="3" t="s">
        <v>133</v>
      </c>
      <c r="D154" s="3" t="s">
        <v>134</v>
      </c>
      <c r="E154" s="3" t="s">
        <v>129</v>
      </c>
      <c r="F154" s="125">
        <v>90980.64</v>
      </c>
      <c r="G154" s="125">
        <v>57088.373760000002</v>
      </c>
      <c r="H154" s="5">
        <f t="shared" si="3"/>
        <v>33892.266239999997</v>
      </c>
      <c r="I154" s="21">
        <v>0.54400000000000004</v>
      </c>
      <c r="J154" s="43">
        <v>6</v>
      </c>
    </row>
    <row r="155" spans="2:10">
      <c r="B155" s="3" t="s">
        <v>8</v>
      </c>
      <c r="C155" s="3" t="s">
        <v>133</v>
      </c>
      <c r="D155" s="3" t="s">
        <v>134</v>
      </c>
      <c r="E155" s="3" t="s">
        <v>129</v>
      </c>
      <c r="F155" s="125">
        <v>66571.199999999997</v>
      </c>
      <c r="G155" s="125">
        <v>48903.782400000004</v>
      </c>
      <c r="H155" s="5">
        <f t="shared" si="3"/>
        <v>17667.417599999993</v>
      </c>
      <c r="I155" s="21">
        <v>0.315</v>
      </c>
      <c r="J155" s="43">
        <v>5</v>
      </c>
    </row>
    <row r="156" spans="2:10">
      <c r="B156" s="3" t="s">
        <v>8</v>
      </c>
      <c r="C156" s="3" t="s">
        <v>133</v>
      </c>
      <c r="D156" s="3" t="s">
        <v>134</v>
      </c>
      <c r="E156" s="3" t="s">
        <v>129</v>
      </c>
      <c r="F156" s="125">
        <v>66571.199999999997</v>
      </c>
      <c r="G156" s="125">
        <v>48903.782400000004</v>
      </c>
      <c r="H156" s="5">
        <f t="shared" si="3"/>
        <v>17667.417599999993</v>
      </c>
      <c r="I156" s="21">
        <v>0.187</v>
      </c>
      <c r="J156" s="43">
        <v>3</v>
      </c>
    </row>
    <row r="157" spans="2:10">
      <c r="B157" s="3" t="s">
        <v>8</v>
      </c>
      <c r="C157" s="3" t="s">
        <v>4</v>
      </c>
      <c r="D157" s="3" t="s">
        <v>135</v>
      </c>
      <c r="E157" s="3" t="s">
        <v>131</v>
      </c>
      <c r="F157" s="125">
        <v>60720</v>
      </c>
      <c r="G157" s="125">
        <v>52504.32</v>
      </c>
      <c r="H157" s="5">
        <f t="shared" si="3"/>
        <v>8215.68</v>
      </c>
      <c r="I157" s="21">
        <v>0.255</v>
      </c>
      <c r="J157" s="43">
        <v>8</v>
      </c>
    </row>
    <row r="158" spans="2:10">
      <c r="B158" s="3" t="s">
        <v>8</v>
      </c>
      <c r="C158" s="3" t="s">
        <v>4</v>
      </c>
      <c r="D158" s="3" t="s">
        <v>135</v>
      </c>
      <c r="E158" s="3" t="s">
        <v>131</v>
      </c>
      <c r="F158" s="125">
        <v>59961</v>
      </c>
      <c r="G158" s="125">
        <v>36247.727999999996</v>
      </c>
      <c r="H158" s="5">
        <f t="shared" si="3"/>
        <v>23713.272000000004</v>
      </c>
      <c r="I158" s="21">
        <v>0.35599999999999998</v>
      </c>
      <c r="J158" s="43">
        <v>5</v>
      </c>
    </row>
    <row r="159" spans="2:10">
      <c r="B159" s="3" t="s">
        <v>9</v>
      </c>
      <c r="C159" s="3" t="s">
        <v>124</v>
      </c>
      <c r="D159" s="3" t="s">
        <v>128</v>
      </c>
      <c r="E159" s="3" t="s">
        <v>131</v>
      </c>
      <c r="F159" s="125">
        <v>59961</v>
      </c>
      <c r="G159" s="125">
        <v>36247.727999999996</v>
      </c>
      <c r="H159" s="5">
        <f t="shared" si="3"/>
        <v>23713.272000000004</v>
      </c>
      <c r="I159" s="21">
        <v>0.27600000000000002</v>
      </c>
      <c r="J159" s="43">
        <v>6</v>
      </c>
    </row>
    <row r="160" spans="2:10">
      <c r="B160" s="3" t="s">
        <v>9</v>
      </c>
      <c r="C160" s="3" t="s">
        <v>124</v>
      </c>
      <c r="D160" s="3" t="s">
        <v>128</v>
      </c>
      <c r="E160" s="3" t="s">
        <v>129</v>
      </c>
      <c r="F160" s="125">
        <v>88761.600000000006</v>
      </c>
      <c r="G160" s="125">
        <v>60450.508799999996</v>
      </c>
      <c r="H160" s="5">
        <f t="shared" si="3"/>
        <v>28311.09120000001</v>
      </c>
      <c r="I160" s="21">
        <v>0.255</v>
      </c>
      <c r="J160" s="43">
        <v>5</v>
      </c>
    </row>
    <row r="161" spans="2:10">
      <c r="B161" s="3" t="s">
        <v>9</v>
      </c>
      <c r="C161" s="3" t="s">
        <v>124</v>
      </c>
      <c r="D161" s="3" t="s">
        <v>128</v>
      </c>
      <c r="E161" s="3" t="s">
        <v>129</v>
      </c>
      <c r="F161" s="125">
        <v>88761.600000000006</v>
      </c>
      <c r="G161" s="125">
        <v>76751.7696</v>
      </c>
      <c r="H161" s="5">
        <f t="shared" si="3"/>
        <v>12009.830400000006</v>
      </c>
      <c r="I161" s="21">
        <v>0.56399999999999995</v>
      </c>
      <c r="J161" s="43">
        <v>5</v>
      </c>
    </row>
    <row r="162" spans="2:10">
      <c r="B162" s="3" t="s">
        <v>9</v>
      </c>
      <c r="C162" s="3" t="s">
        <v>124</v>
      </c>
      <c r="D162" s="3" t="s">
        <v>128</v>
      </c>
      <c r="E162" s="3" t="s">
        <v>126</v>
      </c>
      <c r="F162" s="125">
        <v>87652.08</v>
      </c>
      <c r="G162" s="125">
        <v>52987.58784</v>
      </c>
      <c r="H162" s="5">
        <f t="shared" si="3"/>
        <v>34664.492160000002</v>
      </c>
      <c r="I162" s="21">
        <v>0.54400000000000004</v>
      </c>
      <c r="J162" s="43">
        <v>1</v>
      </c>
    </row>
    <row r="163" spans="2:10">
      <c r="B163" s="3" t="s">
        <v>9</v>
      </c>
      <c r="C163" s="3" t="s">
        <v>124</v>
      </c>
      <c r="D163" s="3" t="s">
        <v>128</v>
      </c>
      <c r="E163" s="3" t="s">
        <v>126</v>
      </c>
      <c r="F163" s="125">
        <v>86542.56</v>
      </c>
      <c r="G163" s="125">
        <v>51654.620159999999</v>
      </c>
      <c r="H163" s="5">
        <f t="shared" si="3"/>
        <v>34887.939839999999</v>
      </c>
      <c r="I163" s="21">
        <v>0.255</v>
      </c>
      <c r="J163" s="43">
        <v>9</v>
      </c>
    </row>
    <row r="164" spans="2:10">
      <c r="B164" s="3" t="s">
        <v>9</v>
      </c>
      <c r="C164" s="3" t="s">
        <v>133</v>
      </c>
      <c r="D164" s="3" t="s">
        <v>135</v>
      </c>
      <c r="E164" s="3" t="s">
        <v>131</v>
      </c>
      <c r="F164" s="125">
        <v>60720</v>
      </c>
      <c r="G164" s="125">
        <v>41352.959999999999</v>
      </c>
      <c r="H164" s="5">
        <f t="shared" si="3"/>
        <v>19367.04</v>
      </c>
      <c r="I164" s="21">
        <v>0.187</v>
      </c>
      <c r="J164" s="43">
        <v>9</v>
      </c>
    </row>
    <row r="165" spans="2:10">
      <c r="B165" s="3" t="s">
        <v>9</v>
      </c>
      <c r="C165" s="3" t="s">
        <v>133</v>
      </c>
      <c r="D165" s="3" t="s">
        <v>135</v>
      </c>
      <c r="E165" s="3" t="s">
        <v>129</v>
      </c>
      <c r="F165" s="125">
        <v>87652.08</v>
      </c>
      <c r="G165" s="125">
        <v>52987.58784</v>
      </c>
      <c r="H165" s="5">
        <f t="shared" ref="H165:H196" si="4">F165-G165</f>
        <v>34664.492160000002</v>
      </c>
      <c r="I165" s="21">
        <v>0.26500000000000001</v>
      </c>
      <c r="J165" s="43">
        <v>7</v>
      </c>
    </row>
    <row r="166" spans="2:10">
      <c r="B166" s="3" t="s">
        <v>9</v>
      </c>
      <c r="C166" s="3" t="s">
        <v>133</v>
      </c>
      <c r="D166" s="3" t="s">
        <v>135</v>
      </c>
      <c r="E166" s="3" t="s">
        <v>129</v>
      </c>
      <c r="F166" s="125">
        <v>86542.56</v>
      </c>
      <c r="G166" s="125">
        <v>51654.620159999999</v>
      </c>
      <c r="H166" s="5">
        <f t="shared" si="4"/>
        <v>34887.939839999999</v>
      </c>
      <c r="I166" s="21">
        <v>0.35599999999999998</v>
      </c>
      <c r="J166" s="43">
        <v>5</v>
      </c>
    </row>
    <row r="167" spans="2:10">
      <c r="B167" s="3" t="s">
        <v>9</v>
      </c>
      <c r="C167" s="3" t="s">
        <v>133</v>
      </c>
      <c r="D167" s="3" t="s">
        <v>135</v>
      </c>
      <c r="E167" s="3" t="s">
        <v>132</v>
      </c>
      <c r="F167" s="125">
        <v>341205</v>
      </c>
      <c r="G167" s="125">
        <v>190600.08</v>
      </c>
      <c r="H167" s="5">
        <f t="shared" si="4"/>
        <v>150604.92000000001</v>
      </c>
      <c r="I167" s="21">
        <v>0.23300000000000001</v>
      </c>
      <c r="J167" s="43">
        <v>1</v>
      </c>
    </row>
    <row r="168" spans="2:10">
      <c r="B168" s="3" t="s">
        <v>9</v>
      </c>
      <c r="C168" s="3" t="s">
        <v>124</v>
      </c>
      <c r="D168" s="3" t="s">
        <v>125</v>
      </c>
      <c r="E168" s="3" t="s">
        <v>131</v>
      </c>
      <c r="F168" s="125">
        <v>62238</v>
      </c>
      <c r="G168" s="125">
        <v>39052.991999999998</v>
      </c>
      <c r="H168" s="5">
        <f t="shared" si="4"/>
        <v>23185.008000000002</v>
      </c>
      <c r="I168" s="21">
        <v>0.315</v>
      </c>
      <c r="J168" s="43">
        <v>8</v>
      </c>
    </row>
    <row r="169" spans="2:10">
      <c r="B169" s="3" t="s">
        <v>9</v>
      </c>
      <c r="C169" s="3" t="s">
        <v>124</v>
      </c>
      <c r="D169" s="3" t="s">
        <v>125</v>
      </c>
      <c r="E169" s="3" t="s">
        <v>131</v>
      </c>
      <c r="F169" s="125">
        <v>62238</v>
      </c>
      <c r="G169" s="125">
        <v>39052.991999999998</v>
      </c>
      <c r="H169" s="5">
        <f t="shared" si="4"/>
        <v>23185.008000000002</v>
      </c>
      <c r="I169" s="21">
        <v>0.56399999999999995</v>
      </c>
      <c r="J169" s="43">
        <v>3</v>
      </c>
    </row>
    <row r="170" spans="2:10">
      <c r="B170" s="3" t="s">
        <v>9</v>
      </c>
      <c r="C170" s="3" t="s">
        <v>124</v>
      </c>
      <c r="D170" s="3" t="s">
        <v>125</v>
      </c>
      <c r="E170" s="3" t="s">
        <v>131</v>
      </c>
      <c r="F170" s="125">
        <v>59202</v>
      </c>
      <c r="G170" s="125">
        <v>35335.872000000003</v>
      </c>
      <c r="H170" s="5">
        <f t="shared" si="4"/>
        <v>23866.127999999997</v>
      </c>
      <c r="I170" s="21">
        <v>0.255</v>
      </c>
      <c r="J170" s="43">
        <v>2</v>
      </c>
    </row>
    <row r="171" spans="2:10">
      <c r="B171" s="3" t="s">
        <v>9</v>
      </c>
      <c r="C171" s="3" t="s">
        <v>124</v>
      </c>
      <c r="D171" s="3" t="s">
        <v>125</v>
      </c>
      <c r="E171" s="3" t="s">
        <v>131</v>
      </c>
      <c r="F171" s="125">
        <v>45540</v>
      </c>
      <c r="G171" s="125">
        <v>33454.080000000002</v>
      </c>
      <c r="H171" s="5">
        <f t="shared" si="4"/>
        <v>12085.919999999998</v>
      </c>
      <c r="I171" s="21">
        <v>0.54400000000000004</v>
      </c>
      <c r="J171" s="43">
        <v>8</v>
      </c>
    </row>
    <row r="172" spans="2:10">
      <c r="B172" s="3" t="s">
        <v>9</v>
      </c>
      <c r="C172" s="3" t="s">
        <v>124</v>
      </c>
      <c r="D172" s="3" t="s">
        <v>125</v>
      </c>
      <c r="E172" s="3" t="s">
        <v>129</v>
      </c>
      <c r="F172" s="125">
        <v>90980.64</v>
      </c>
      <c r="G172" s="125">
        <v>57088.373760000002</v>
      </c>
      <c r="H172" s="5">
        <f t="shared" si="4"/>
        <v>33892.266239999997</v>
      </c>
      <c r="I172" s="21">
        <v>0.255</v>
      </c>
      <c r="J172" s="43">
        <v>9</v>
      </c>
    </row>
  </sheetData>
  <phoneticPr fontId="0" type="noConversion"/>
  <hyperlinks>
    <hyperlink ref="B3" r:id="rId1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showGridLines="0" workbookViewId="0"/>
  </sheetViews>
  <sheetFormatPr defaultRowHeight="12.75"/>
  <sheetData>
    <row r="1" spans="1:1" ht="30">
      <c r="A1" s="2" t="s">
        <v>30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R3"/>
  <sheetViews>
    <sheetView showGridLines="0" workbookViewId="0">
      <selection activeCell="A4" sqref="A4"/>
    </sheetView>
  </sheetViews>
  <sheetFormatPr defaultRowHeight="12.75"/>
  <cols>
    <col min="1" max="1" width="10.42578125" customWidth="1"/>
    <col min="2" max="2" width="28.42578125" customWidth="1"/>
    <col min="3" max="3" width="23.85546875" customWidth="1"/>
    <col min="4" max="4" width="13.28515625" bestFit="1" customWidth="1"/>
    <col min="5" max="5" width="15" customWidth="1"/>
    <col min="6" max="6" width="14" customWidth="1"/>
    <col min="7" max="7" width="5.7109375" customWidth="1"/>
    <col min="8" max="8" width="10.5703125" customWidth="1"/>
    <col min="9" max="9" width="12.7109375" bestFit="1" customWidth="1"/>
    <col min="10" max="10" width="15.140625" bestFit="1" customWidth="1"/>
    <col min="11" max="11" width="13.42578125" bestFit="1" customWidth="1"/>
    <col min="12" max="12" width="13.7109375" bestFit="1" customWidth="1"/>
    <col min="13" max="13" width="13.42578125" customWidth="1"/>
    <col min="14" max="14" width="25.28515625" customWidth="1"/>
    <col min="15" max="15" width="22.85546875" customWidth="1"/>
    <col min="16" max="16" width="11.28515625" bestFit="1" customWidth="1"/>
    <col min="17" max="17" width="15.28515625" customWidth="1"/>
    <col min="18" max="18" width="17.7109375" bestFit="1" customWidth="1"/>
  </cols>
  <sheetData>
    <row r="1" spans="1:18" ht="30">
      <c r="A1" s="2" t="s">
        <v>31</v>
      </c>
    </row>
    <row r="2" spans="1:18" ht="30">
      <c r="A2" s="2" t="s">
        <v>11</v>
      </c>
    </row>
    <row r="3" spans="1:1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J76"/>
  <sheetViews>
    <sheetView showGridLines="0" topLeftCell="A191" workbookViewId="0">
      <selection activeCell="A4" sqref="A4:IV202"/>
    </sheetView>
  </sheetViews>
  <sheetFormatPr defaultRowHeight="12.75"/>
  <cols>
    <col min="1" max="1" width="3.42578125" customWidth="1"/>
    <col min="2" max="2" width="12.7109375" customWidth="1"/>
    <col min="3" max="3" width="11" bestFit="1" customWidth="1"/>
    <col min="4" max="4" width="14.28515625" bestFit="1" customWidth="1"/>
    <col min="5" max="5" width="14.85546875" bestFit="1" customWidth="1"/>
    <col min="6" max="6" width="15.5703125" bestFit="1" customWidth="1"/>
    <col min="7" max="7" width="17.140625" customWidth="1"/>
    <col min="8" max="8" width="13.140625" bestFit="1" customWidth="1"/>
    <col min="9" max="10" width="13.140625" customWidth="1"/>
    <col min="11" max="26" width="10.28515625" customWidth="1"/>
    <col min="27" max="29" width="10" customWidth="1"/>
  </cols>
  <sheetData>
    <row r="1" spans="1:10" ht="30">
      <c r="A1" s="2" t="s">
        <v>12</v>
      </c>
    </row>
    <row r="3" spans="1:10" ht="18">
      <c r="B3" s="3"/>
      <c r="C3" s="3"/>
      <c r="D3" s="3"/>
      <c r="E3" s="3"/>
      <c r="F3" s="5"/>
      <c r="G3" s="3"/>
      <c r="H3" s="3"/>
      <c r="I3" s="20"/>
    </row>
    <row r="4" spans="1:10" ht="18">
      <c r="B4" s="8" t="s">
        <v>114</v>
      </c>
      <c r="C4" s="9"/>
      <c r="D4" s="9"/>
      <c r="E4" s="9"/>
      <c r="F4" s="10"/>
      <c r="G4" s="10"/>
      <c r="H4" s="10"/>
      <c r="I4" s="9"/>
      <c r="J4" s="11"/>
    </row>
    <row r="5" spans="1:10" ht="18">
      <c r="B5" s="12" t="s">
        <v>115</v>
      </c>
      <c r="C5" s="13"/>
      <c r="D5" s="13"/>
      <c r="E5" s="13"/>
      <c r="F5" s="14"/>
      <c r="G5" s="14"/>
      <c r="H5" s="14"/>
      <c r="I5" s="13"/>
      <c r="J5" s="15"/>
    </row>
    <row r="6" spans="1:10" ht="18" hidden="1">
      <c r="B6" s="24"/>
      <c r="C6" s="22"/>
      <c r="D6" s="22"/>
      <c r="E6" s="22"/>
      <c r="F6" s="25"/>
      <c r="G6" s="25"/>
      <c r="H6" s="25"/>
      <c r="I6" s="22"/>
    </row>
    <row r="7" spans="1:10" ht="39" customHeight="1" thickBot="1">
      <c r="B7" s="19" t="s">
        <v>119</v>
      </c>
      <c r="C7" s="19" t="s">
        <v>116</v>
      </c>
      <c r="D7" s="19" t="s">
        <v>117</v>
      </c>
      <c r="E7" s="19" t="s">
        <v>118</v>
      </c>
      <c r="F7" s="7" t="s">
        <v>120</v>
      </c>
      <c r="G7" s="7" t="s">
        <v>121</v>
      </c>
      <c r="H7" s="122" t="s">
        <v>122</v>
      </c>
      <c r="I7" s="42" t="s">
        <v>123</v>
      </c>
      <c r="J7" s="42" t="s">
        <v>186</v>
      </c>
    </row>
    <row r="8" spans="1:10" ht="18" customHeight="1">
      <c r="B8" s="3" t="s">
        <v>191</v>
      </c>
      <c r="C8" s="3" t="s">
        <v>187</v>
      </c>
      <c r="D8" s="3" t="s">
        <v>188</v>
      </c>
      <c r="E8" s="3" t="s">
        <v>132</v>
      </c>
      <c r="F8" s="5">
        <v>47520</v>
      </c>
      <c r="G8" s="5">
        <v>45619.199999999997</v>
      </c>
      <c r="H8" s="5">
        <f t="shared" ref="H8:H39" si="0">F8-G8</f>
        <v>1900.8000000000029</v>
      </c>
      <c r="I8" s="21">
        <v>0.247</v>
      </c>
      <c r="J8" s="43">
        <v>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126</v>
      </c>
      <c r="F9" s="5">
        <v>91463.039999999994</v>
      </c>
      <c r="G9" s="5">
        <v>72255.801599999992</v>
      </c>
      <c r="H9" s="5">
        <f t="shared" si="0"/>
        <v>19207.238400000002</v>
      </c>
      <c r="I9" s="21">
        <v>0.35599999999999998</v>
      </c>
      <c r="J9" s="43">
        <v>8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132</v>
      </c>
      <c r="F10" s="5">
        <v>356040</v>
      </c>
      <c r="G10" s="5">
        <v>259909.2</v>
      </c>
      <c r="H10" s="5">
        <f t="shared" si="0"/>
        <v>96130.799999999988</v>
      </c>
      <c r="I10" s="21">
        <v>0.255</v>
      </c>
      <c r="J10" s="43">
        <v>2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126</v>
      </c>
      <c r="F11" s="5">
        <v>154275.84</v>
      </c>
      <c r="G11" s="5">
        <v>143476.5312</v>
      </c>
      <c r="H11" s="5">
        <f t="shared" si="0"/>
        <v>10799.308799999999</v>
      </c>
      <c r="I11" s="21">
        <v>0.65</v>
      </c>
      <c r="J11" s="43">
        <v>9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132</v>
      </c>
      <c r="F12" s="5">
        <v>113923.584</v>
      </c>
      <c r="G12" s="5">
        <v>93417.338879999996</v>
      </c>
      <c r="H12" s="5">
        <f t="shared" si="0"/>
        <v>20506.245120000007</v>
      </c>
      <c r="I12" s="21">
        <v>0.255</v>
      </c>
      <c r="J12" s="43">
        <v>6</v>
      </c>
    </row>
    <row r="13" spans="1:10" ht="18" customHeight="1">
      <c r="B13" s="3" t="s">
        <v>191</v>
      </c>
      <c r="C13" s="3" t="s">
        <v>187</v>
      </c>
      <c r="D13" s="3" t="s">
        <v>190</v>
      </c>
      <c r="E13" s="3" t="s">
        <v>126</v>
      </c>
      <c r="F13" s="5">
        <v>94936.320000000007</v>
      </c>
      <c r="G13" s="5">
        <v>77847.782399999996</v>
      </c>
      <c r="H13" s="5">
        <f t="shared" si="0"/>
        <v>17088.537600000011</v>
      </c>
      <c r="I13" s="21">
        <v>0.315</v>
      </c>
      <c r="J13" s="43">
        <v>9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132</v>
      </c>
      <c r="F14" s="5">
        <v>90305.279999999999</v>
      </c>
      <c r="G14" s="5">
        <v>70438.118399999992</v>
      </c>
      <c r="H14" s="5">
        <f t="shared" si="0"/>
        <v>19867.161600000007</v>
      </c>
      <c r="I14" s="21">
        <v>0.255</v>
      </c>
      <c r="J14" s="43">
        <v>6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126</v>
      </c>
      <c r="F15" s="5">
        <v>394275.84000000003</v>
      </c>
      <c r="G15" s="5">
        <v>366676.53120000003</v>
      </c>
      <c r="H15" s="5">
        <f t="shared" si="0"/>
        <v>27599.308799999999</v>
      </c>
      <c r="I15" s="21">
        <v>0.154</v>
      </c>
      <c r="J15" s="43">
        <v>0</v>
      </c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132</v>
      </c>
      <c r="F16" s="5">
        <v>116121.60000000001</v>
      </c>
      <c r="G16" s="5">
        <v>84768.767999999996</v>
      </c>
      <c r="H16" s="5">
        <f t="shared" si="0"/>
        <v>31352.832000000009</v>
      </c>
      <c r="I16" s="21">
        <v>0.13400000000000001</v>
      </c>
      <c r="J16" s="43">
        <v>3</v>
      </c>
    </row>
    <row r="17" spans="2:10" ht="18" customHeight="1">
      <c r="B17" s="3" t="s">
        <v>191</v>
      </c>
      <c r="C17" s="3" t="s">
        <v>187</v>
      </c>
      <c r="D17" s="3" t="s">
        <v>189</v>
      </c>
      <c r="E17" s="3" t="s">
        <v>132</v>
      </c>
      <c r="F17" s="5">
        <v>92620.800000000003</v>
      </c>
      <c r="G17" s="5">
        <v>82432.511999999988</v>
      </c>
      <c r="H17" s="5">
        <f t="shared" si="0"/>
        <v>10188.288000000015</v>
      </c>
      <c r="I17" s="21">
        <v>0.187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126</v>
      </c>
      <c r="F18" s="5">
        <v>69465.600000000006</v>
      </c>
      <c r="G18" s="5">
        <v>66686.975999999995</v>
      </c>
      <c r="H18" s="5">
        <f t="shared" si="0"/>
        <v>2778.6240000000107</v>
      </c>
      <c r="I18" s="21">
        <v>0.54400000000000004</v>
      </c>
      <c r="J18" s="43">
        <v>9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132</v>
      </c>
      <c r="F19" s="5">
        <v>261004.79999999999</v>
      </c>
      <c r="G19" s="5">
        <v>221854.07999999999</v>
      </c>
      <c r="H19" s="5">
        <f t="shared" si="0"/>
        <v>39150.720000000001</v>
      </c>
      <c r="I19" s="21">
        <v>0.23300000000000001</v>
      </c>
      <c r="J19" s="43">
        <v>6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126</v>
      </c>
      <c r="F20" s="5">
        <v>57024</v>
      </c>
      <c r="G20" s="5">
        <v>54743.040000000001</v>
      </c>
      <c r="H20" s="5">
        <f t="shared" si="0"/>
        <v>2280.9599999999991</v>
      </c>
      <c r="I20" s="21">
        <v>0.56399999999999995</v>
      </c>
      <c r="J20" s="43">
        <v>8</v>
      </c>
    </row>
    <row r="21" spans="2:10" ht="18" customHeight="1">
      <c r="B21" s="3" t="s">
        <v>127</v>
      </c>
      <c r="C21" s="3" t="s">
        <v>133</v>
      </c>
      <c r="D21" s="3" t="s">
        <v>134</v>
      </c>
      <c r="E21" s="3" t="s">
        <v>126</v>
      </c>
      <c r="F21" s="5">
        <v>181988</v>
      </c>
      <c r="G21" s="5">
        <v>205646.44</v>
      </c>
      <c r="H21" s="5">
        <f t="shared" si="0"/>
        <v>-23658.440000000002</v>
      </c>
      <c r="I21" s="21">
        <v>0.432</v>
      </c>
      <c r="J21" s="43">
        <v>2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121197.6</v>
      </c>
      <c r="G22" s="5">
        <v>112713.76800000001</v>
      </c>
      <c r="H22" s="5">
        <f t="shared" si="0"/>
        <v>8483.8319999999949</v>
      </c>
      <c r="I22" s="21">
        <v>0.154</v>
      </c>
      <c r="J22" s="43">
        <v>4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132</v>
      </c>
      <c r="F23" s="5">
        <v>432900</v>
      </c>
      <c r="G23" s="5">
        <v>367965</v>
      </c>
      <c r="H23" s="5">
        <f t="shared" si="0"/>
        <v>64935</v>
      </c>
      <c r="I23" s="21">
        <v>0.247</v>
      </c>
      <c r="J23" s="43">
        <v>2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96768</v>
      </c>
      <c r="G24" s="5">
        <v>70640.639999999999</v>
      </c>
      <c r="H24" s="5">
        <f t="shared" si="0"/>
        <v>26127.360000000001</v>
      </c>
      <c r="I24" s="21">
        <v>0.318</v>
      </c>
      <c r="J24" s="43">
        <v>2</v>
      </c>
    </row>
    <row r="25" spans="2:10" ht="18" customHeight="1">
      <c r="B25" s="3" t="s">
        <v>127</v>
      </c>
      <c r="C25" s="3" t="s">
        <v>124</v>
      </c>
      <c r="D25" s="3" t="s">
        <v>128</v>
      </c>
      <c r="E25" s="3" t="s">
        <v>126</v>
      </c>
      <c r="F25" s="5">
        <v>121197.6</v>
      </c>
      <c r="G25" s="5">
        <v>112713.76800000001</v>
      </c>
      <c r="H25" s="5">
        <f t="shared" si="0"/>
        <v>8483.8319999999949</v>
      </c>
      <c r="I25" s="21">
        <v>0.45</v>
      </c>
      <c r="J25" s="43">
        <v>5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0.23300000000000001</v>
      </c>
      <c r="J26" s="43">
        <v>4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110772</v>
      </c>
      <c r="G27" s="5">
        <v>94156.2</v>
      </c>
      <c r="H27" s="5">
        <f t="shared" si="0"/>
        <v>16615.800000000003</v>
      </c>
      <c r="I27" s="21">
        <v>0.39800000000000002</v>
      </c>
      <c r="J27" s="43">
        <v>9</v>
      </c>
    </row>
    <row r="28" spans="2:10" ht="18" customHeight="1">
      <c r="B28" s="3" t="s">
        <v>127</v>
      </c>
      <c r="C28" s="3" t="s">
        <v>133</v>
      </c>
      <c r="D28" s="3" t="s">
        <v>135</v>
      </c>
      <c r="E28" s="3" t="s">
        <v>132</v>
      </c>
      <c r="F28" s="5">
        <v>128563.2</v>
      </c>
      <c r="G28" s="5">
        <v>119563.776</v>
      </c>
      <c r="H28" s="5">
        <f t="shared" si="0"/>
        <v>8999.4239999999991</v>
      </c>
      <c r="I28" s="21">
        <v>0.39800000000000002</v>
      </c>
      <c r="J28" s="43">
        <v>8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0.23300000000000001</v>
      </c>
      <c r="J29" s="43">
        <v>1</v>
      </c>
    </row>
    <row r="30" spans="2:10" ht="18" customHeight="1">
      <c r="B30" s="3" t="s">
        <v>127</v>
      </c>
      <c r="C30" s="3" t="s">
        <v>133</v>
      </c>
      <c r="D30" s="3" t="s">
        <v>136</v>
      </c>
      <c r="E30" s="3" t="s">
        <v>132</v>
      </c>
      <c r="F30" s="5">
        <v>76032</v>
      </c>
      <c r="G30" s="5">
        <v>75271.679999999993</v>
      </c>
      <c r="H30" s="5">
        <f t="shared" si="0"/>
        <v>760.32000000000698</v>
      </c>
      <c r="I30" s="21">
        <v>0.65</v>
      </c>
      <c r="J30" s="43">
        <v>0</v>
      </c>
    </row>
    <row r="31" spans="2:10" ht="18" customHeight="1">
      <c r="B31" s="3" t="s">
        <v>127</v>
      </c>
      <c r="C31" s="3" t="s">
        <v>124</v>
      </c>
      <c r="D31" s="3" t="s">
        <v>125</v>
      </c>
      <c r="E31" s="3" t="s">
        <v>126</v>
      </c>
      <c r="F31" s="5">
        <v>110772</v>
      </c>
      <c r="G31" s="5">
        <v>125172.36</v>
      </c>
      <c r="H31" s="5">
        <f t="shared" si="0"/>
        <v>-14400.36</v>
      </c>
      <c r="I31" s="21">
        <v>0.23300000000000001</v>
      </c>
      <c r="J31" s="43">
        <v>9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0.318</v>
      </c>
      <c r="J32" s="43">
        <v>1</v>
      </c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91224</v>
      </c>
      <c r="G33" s="5">
        <v>66593.52</v>
      </c>
      <c r="H33" s="5">
        <f t="shared" si="0"/>
        <v>24630.479999999996</v>
      </c>
      <c r="I33" s="21">
        <v>0.65</v>
      </c>
      <c r="J33" s="43">
        <v>6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127713.60000000001</v>
      </c>
      <c r="H34" s="5">
        <f t="shared" si="0"/>
        <v>-36489.600000000006</v>
      </c>
      <c r="I34" s="21">
        <v>0.247</v>
      </c>
      <c r="J34" s="43">
        <v>4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71676</v>
      </c>
      <c r="G35" s="5">
        <v>70959.240000000005</v>
      </c>
      <c r="H35" s="5">
        <f t="shared" si="0"/>
        <v>716.75999999999476</v>
      </c>
      <c r="I35" s="21">
        <v>0.13400000000000001</v>
      </c>
      <c r="J35" s="43">
        <v>9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132</v>
      </c>
      <c r="F36" s="5">
        <v>217504</v>
      </c>
      <c r="G36" s="5">
        <v>184878.4</v>
      </c>
      <c r="H36" s="5">
        <f t="shared" si="0"/>
        <v>32625.600000000006</v>
      </c>
      <c r="I36" s="21">
        <v>0.23300000000000001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128563.2</v>
      </c>
      <c r="G37" s="5">
        <v>119563.776</v>
      </c>
      <c r="H37" s="5">
        <f t="shared" si="0"/>
        <v>8999.4239999999991</v>
      </c>
      <c r="I37" s="21">
        <v>0.154</v>
      </c>
      <c r="J37" s="43">
        <v>3</v>
      </c>
    </row>
    <row r="38" spans="2:10" ht="18" customHeight="1">
      <c r="B38" s="3" t="s">
        <v>192</v>
      </c>
      <c r="C38" s="3" t="s">
        <v>187</v>
      </c>
      <c r="D38" s="3" t="s">
        <v>188</v>
      </c>
      <c r="E38" s="3" t="s">
        <v>131</v>
      </c>
      <c r="F38" s="5">
        <v>94936.320000000007</v>
      </c>
      <c r="G38" s="5">
        <v>77847.782399999996</v>
      </c>
      <c r="H38" s="5">
        <f t="shared" si="0"/>
        <v>17088.537600000011</v>
      </c>
      <c r="I38" s="21">
        <v>0.56399999999999995</v>
      </c>
      <c r="J38" s="43">
        <v>8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129</v>
      </c>
      <c r="F39" s="5">
        <v>90305.279999999999</v>
      </c>
      <c r="G39" s="5">
        <v>70438.118399999992</v>
      </c>
      <c r="H39" s="5">
        <f t="shared" si="0"/>
        <v>19867.161600000007</v>
      </c>
      <c r="I39" s="23">
        <v>0.26500000000000001</v>
      </c>
      <c r="J39" s="43">
        <v>2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131</v>
      </c>
      <c r="F40" s="5">
        <v>519480</v>
      </c>
      <c r="G40" s="5">
        <v>441558</v>
      </c>
      <c r="H40" s="5">
        <f t="shared" ref="H40:H71" si="1">F40-G40</f>
        <v>77922</v>
      </c>
      <c r="I40" s="21">
        <v>0.39800000000000002</v>
      </c>
      <c r="J40" s="43">
        <v>6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129</v>
      </c>
      <c r="F41" s="5">
        <v>91238.399999999994</v>
      </c>
      <c r="G41" s="5">
        <v>90326.015999999989</v>
      </c>
      <c r="H41" s="5">
        <f t="shared" si="1"/>
        <v>912.38400000000547</v>
      </c>
      <c r="I41" s="21">
        <v>0.315</v>
      </c>
      <c r="J41" s="43">
        <v>9</v>
      </c>
    </row>
    <row r="42" spans="2:10" ht="18" customHeight="1">
      <c r="B42" s="3" t="s">
        <v>192</v>
      </c>
      <c r="C42" s="3" t="s">
        <v>187</v>
      </c>
      <c r="D42" s="3" t="s">
        <v>190</v>
      </c>
      <c r="E42" s="3" t="s">
        <v>129</v>
      </c>
      <c r="F42" s="5">
        <v>92620.800000000003</v>
      </c>
      <c r="G42" s="5">
        <v>104661.504</v>
      </c>
      <c r="H42" s="5">
        <f t="shared" si="1"/>
        <v>-12040.703999999998</v>
      </c>
      <c r="I42" s="21">
        <v>0.255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131</v>
      </c>
      <c r="F43" s="5">
        <v>69465.600000000006</v>
      </c>
      <c r="G43" s="5">
        <v>66686.975999999995</v>
      </c>
      <c r="H43" s="5">
        <f t="shared" si="1"/>
        <v>2778.6240000000107</v>
      </c>
      <c r="I43" s="21">
        <v>0.56399999999999995</v>
      </c>
      <c r="J43" s="43">
        <v>8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129</v>
      </c>
      <c r="F44" s="5">
        <v>154275.84</v>
      </c>
      <c r="G44" s="5">
        <v>143476.5312</v>
      </c>
      <c r="H44" s="5">
        <f t="shared" si="1"/>
        <v>10799.308799999999</v>
      </c>
      <c r="I44" s="21">
        <v>0.318</v>
      </c>
      <c r="J44" s="43">
        <v>4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131</v>
      </c>
      <c r="F45" s="5">
        <v>113923.584</v>
      </c>
      <c r="G45" s="5">
        <v>93417.338879999996</v>
      </c>
      <c r="H45" s="5">
        <f t="shared" si="1"/>
        <v>20506.245120000007</v>
      </c>
      <c r="I45" s="21">
        <v>0.187</v>
      </c>
      <c r="J45" s="43">
        <v>5</v>
      </c>
    </row>
    <row r="46" spans="2:10" ht="18" customHeight="1">
      <c r="B46" s="3" t="s">
        <v>192</v>
      </c>
      <c r="C46" s="3" t="s">
        <v>187</v>
      </c>
      <c r="D46" s="3" t="s">
        <v>189</v>
      </c>
      <c r="E46" s="3" t="s">
        <v>129</v>
      </c>
      <c r="F46" s="5">
        <v>94936.320000000007</v>
      </c>
      <c r="G46" s="5">
        <v>77847.782399999996</v>
      </c>
      <c r="H46" s="5">
        <f t="shared" si="1"/>
        <v>17088.537600000011</v>
      </c>
      <c r="I46" s="21">
        <v>0.13400000000000001</v>
      </c>
      <c r="J46" s="43">
        <v>4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131</v>
      </c>
      <c r="F47" s="5">
        <v>91463.039999999994</v>
      </c>
      <c r="G47" s="5">
        <v>72255.801599999992</v>
      </c>
      <c r="H47" s="5">
        <f t="shared" si="1"/>
        <v>19207.238400000002</v>
      </c>
      <c r="I47" s="21">
        <v>0.27600000000000002</v>
      </c>
      <c r="J47" s="43">
        <v>5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129</v>
      </c>
      <c r="F48" s="5">
        <v>1447185.6</v>
      </c>
      <c r="G48" s="5">
        <v>1287995.1840000001</v>
      </c>
      <c r="H48" s="5">
        <f t="shared" si="1"/>
        <v>159190.41599999997</v>
      </c>
      <c r="I48" s="21">
        <v>0.23300000000000001</v>
      </c>
      <c r="J48" s="43">
        <v>9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131</v>
      </c>
      <c r="F49" s="5">
        <v>154275.84</v>
      </c>
      <c r="G49" s="5">
        <v>143476.5312</v>
      </c>
      <c r="H49" s="5">
        <f t="shared" si="1"/>
        <v>10799.308799999999</v>
      </c>
      <c r="I49" s="21">
        <v>0.247</v>
      </c>
      <c r="J49" s="43">
        <v>8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129</v>
      </c>
      <c r="F50" s="5">
        <v>113923.584</v>
      </c>
      <c r="G50" s="5">
        <v>93417.338879999996</v>
      </c>
      <c r="H50" s="5">
        <f t="shared" si="1"/>
        <v>20506.245120000007</v>
      </c>
      <c r="I50" s="21">
        <v>0.35599999999999998</v>
      </c>
      <c r="J50" s="43">
        <v>2</v>
      </c>
    </row>
    <row r="51" spans="2:10" ht="18" customHeight="1">
      <c r="B51" s="3" t="s">
        <v>137</v>
      </c>
      <c r="C51" s="3" t="s">
        <v>133</v>
      </c>
      <c r="D51" s="3" t="s">
        <v>134</v>
      </c>
      <c r="E51" s="3" t="s">
        <v>132</v>
      </c>
      <c r="F51" s="5">
        <v>1205988</v>
      </c>
      <c r="G51" s="5">
        <v>1073329.32</v>
      </c>
      <c r="H51" s="5">
        <f t="shared" si="1"/>
        <v>132658.67999999993</v>
      </c>
      <c r="I51" s="21">
        <v>0.432</v>
      </c>
      <c r="J51" s="43">
        <v>10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f>128563.2+200000</f>
        <v>328563.20000000001</v>
      </c>
      <c r="G52" s="5">
        <v>305563.77600000001</v>
      </c>
      <c r="H52" s="5">
        <f t="shared" si="1"/>
        <v>22999.423999999999</v>
      </c>
      <c r="I52" s="23">
        <v>0.39800000000000002</v>
      </c>
      <c r="J52" s="43">
        <v>3</v>
      </c>
    </row>
    <row r="53" spans="2:10" ht="18" customHeight="1">
      <c r="B53" s="3" t="s">
        <v>130</v>
      </c>
      <c r="C53" s="3" t="s">
        <v>133</v>
      </c>
      <c r="D53" s="3" t="s">
        <v>134</v>
      </c>
      <c r="E53" s="3" t="s">
        <v>126</v>
      </c>
      <c r="F53" s="5">
        <v>71676</v>
      </c>
      <c r="G53" s="5">
        <v>70959.240000000005</v>
      </c>
      <c r="H53" s="5">
        <f t="shared" si="1"/>
        <v>716.75999999999476</v>
      </c>
      <c r="I53" s="21">
        <v>0.53300000000000003</v>
      </c>
      <c r="J53" s="43">
        <v>1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131</v>
      </c>
      <c r="F54" s="5">
        <v>51480</v>
      </c>
      <c r="G54" s="5">
        <v>58172.4</v>
      </c>
      <c r="H54" s="5">
        <f t="shared" si="1"/>
        <v>-6692.4000000000015</v>
      </c>
      <c r="I54" s="23">
        <v>0.26500000000000001</v>
      </c>
      <c r="J54" s="43">
        <v>9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39600</v>
      </c>
      <c r="G55" s="5">
        <v>38016</v>
      </c>
      <c r="H55" s="5">
        <f t="shared" si="1"/>
        <v>1584</v>
      </c>
      <c r="I55" s="21">
        <v>0.56399999999999995</v>
      </c>
      <c r="J55" s="43">
        <v>2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129</v>
      </c>
      <c r="F56" s="5">
        <v>79113.600000000006</v>
      </c>
      <c r="G56" s="5">
        <v>64873.152000000002</v>
      </c>
      <c r="H56" s="5">
        <f t="shared" si="1"/>
        <v>14240.448000000004</v>
      </c>
      <c r="I56" s="21">
        <v>0.27600000000000002</v>
      </c>
      <c r="J56" s="43">
        <v>0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0.54400000000000004</v>
      </c>
      <c r="J57" s="43">
        <v>6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57888</v>
      </c>
      <c r="G58" s="5">
        <v>55572.480000000003</v>
      </c>
      <c r="H58" s="5">
        <f t="shared" si="1"/>
        <v>2315.5199999999968</v>
      </c>
      <c r="I58" s="21">
        <v>0.315</v>
      </c>
      <c r="J58" s="43">
        <v>5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0.187</v>
      </c>
      <c r="J59" s="43">
        <v>3</v>
      </c>
    </row>
    <row r="60" spans="2:10" ht="18" customHeight="1">
      <c r="B60" s="3" t="s">
        <v>130</v>
      </c>
      <c r="C60" s="3" t="s">
        <v>124</v>
      </c>
      <c r="D60" s="3" t="s">
        <v>128</v>
      </c>
      <c r="E60" s="3" t="s">
        <v>131</v>
      </c>
      <c r="F60" s="5">
        <v>52800</v>
      </c>
      <c r="G60" s="5">
        <v>59664</v>
      </c>
      <c r="H60" s="5">
        <f t="shared" si="1"/>
        <v>-6864</v>
      </c>
      <c r="I60" s="21">
        <v>0.255</v>
      </c>
      <c r="J60" s="43">
        <v>8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52140</v>
      </c>
      <c r="G61" s="5">
        <v>41190.6</v>
      </c>
      <c r="H61" s="5">
        <f t="shared" si="1"/>
        <v>10949.400000000001</v>
      </c>
      <c r="I61" s="21">
        <v>0.35599999999999998</v>
      </c>
      <c r="J61" s="43">
        <v>5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0.27600000000000002</v>
      </c>
      <c r="J62" s="43">
        <v>6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129</v>
      </c>
      <c r="F63" s="5">
        <v>77184</v>
      </c>
      <c r="G63" s="5">
        <v>68693.759999999995</v>
      </c>
      <c r="H63" s="5">
        <f t="shared" si="1"/>
        <v>8490.2400000000052</v>
      </c>
      <c r="I63" s="21">
        <v>0.255</v>
      </c>
      <c r="J63" s="43">
        <v>5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87217.919999999998</v>
      </c>
      <c r="H64" s="5">
        <f t="shared" si="1"/>
        <v>-10033.919999999998</v>
      </c>
      <c r="I64" s="21">
        <v>0.56399999999999995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76219.199999999997</v>
      </c>
      <c r="G65" s="5">
        <v>60213.167999999998</v>
      </c>
      <c r="H65" s="5">
        <f t="shared" si="1"/>
        <v>16006.031999999999</v>
      </c>
      <c r="I65" s="21">
        <v>0.54400000000000004</v>
      </c>
      <c r="J65" s="43">
        <v>1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75254.399999999994</v>
      </c>
      <c r="G66" s="5">
        <v>58698.432000000001</v>
      </c>
      <c r="H66" s="5">
        <f t="shared" si="1"/>
        <v>16555.967999999993</v>
      </c>
      <c r="I66" s="21">
        <v>0.255</v>
      </c>
      <c r="J66" s="43">
        <v>9</v>
      </c>
    </row>
    <row r="67" spans="2:10" ht="18" customHeight="1">
      <c r="B67" s="3" t="s">
        <v>130</v>
      </c>
      <c r="C67" s="3" t="s">
        <v>133</v>
      </c>
      <c r="D67" s="3" t="s">
        <v>135</v>
      </c>
      <c r="E67" s="3" t="s">
        <v>131</v>
      </c>
      <c r="F67" s="5">
        <v>52800</v>
      </c>
      <c r="G67" s="5">
        <v>46992</v>
      </c>
      <c r="H67" s="5">
        <f t="shared" si="1"/>
        <v>5808</v>
      </c>
      <c r="I67" s="21">
        <v>0.187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129</v>
      </c>
      <c r="F68" s="5">
        <v>76219.199999999997</v>
      </c>
      <c r="G68" s="5">
        <v>60213.167999999998</v>
      </c>
      <c r="H68" s="5">
        <f t="shared" si="1"/>
        <v>16006.031999999999</v>
      </c>
      <c r="I68" s="21">
        <v>0.26500000000000001</v>
      </c>
      <c r="J68" s="43">
        <v>7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75254.399999999994</v>
      </c>
      <c r="G69" s="5">
        <v>58698.432000000001</v>
      </c>
      <c r="H69" s="5">
        <f t="shared" si="1"/>
        <v>16555.967999999993</v>
      </c>
      <c r="I69" s="21">
        <v>0.35599999999999998</v>
      </c>
      <c r="J69" s="43">
        <v>5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132</v>
      </c>
      <c r="F70" s="5">
        <v>296700</v>
      </c>
      <c r="G70" s="5">
        <v>216591</v>
      </c>
      <c r="H70" s="5">
        <f t="shared" si="1"/>
        <v>80109</v>
      </c>
      <c r="I70" s="21">
        <v>0.23300000000000001</v>
      </c>
      <c r="J70" s="43">
        <v>1</v>
      </c>
    </row>
    <row r="71" spans="2:10" ht="18" customHeight="1">
      <c r="B71" s="3" t="s">
        <v>130</v>
      </c>
      <c r="C71" s="3" t="s">
        <v>124</v>
      </c>
      <c r="D71" s="3" t="s">
        <v>125</v>
      </c>
      <c r="E71" s="3" t="s">
        <v>131</v>
      </c>
      <c r="F71" s="5">
        <v>54120</v>
      </c>
      <c r="G71" s="5">
        <v>44378.400000000001</v>
      </c>
      <c r="H71" s="5">
        <f t="shared" si="1"/>
        <v>9741.5999999999985</v>
      </c>
      <c r="I71" s="21">
        <v>0.315</v>
      </c>
      <c r="J71" s="43">
        <v>8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ref="H72:H103" si="2">F72-G72</f>
        <v>9741.5999999999985</v>
      </c>
      <c r="I72" s="21">
        <v>0.56399999999999995</v>
      </c>
      <c r="J72" s="43">
        <v>3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51480</v>
      </c>
      <c r="G73" s="5">
        <v>40154.400000000001</v>
      </c>
      <c r="H73" s="5">
        <f t="shared" si="2"/>
        <v>11325.599999999999</v>
      </c>
      <c r="I73" s="21">
        <v>0.255</v>
      </c>
      <c r="J73" s="43">
        <v>2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39600</v>
      </c>
      <c r="G74" s="5">
        <v>38016</v>
      </c>
      <c r="H74" s="5">
        <f t="shared" si="2"/>
        <v>1584</v>
      </c>
      <c r="I74" s="21">
        <v>0.54400000000000004</v>
      </c>
      <c r="J74" s="43">
        <v>8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129</v>
      </c>
      <c r="F75" s="5">
        <v>79113.600000000006</v>
      </c>
      <c r="G75" s="5">
        <v>64873.152000000002</v>
      </c>
      <c r="H75" s="5">
        <f t="shared" si="2"/>
        <v>14240.448000000004</v>
      </c>
      <c r="I75" s="21">
        <v>0.255</v>
      </c>
      <c r="J75" s="43">
        <v>9</v>
      </c>
    </row>
    <row r="76" spans="2:10" s="120" customFormat="1" ht="18" customHeight="1">
      <c r="B76" s="44"/>
      <c r="C76" s="44"/>
      <c r="D76" s="44"/>
      <c r="E76" s="44"/>
      <c r="F76" s="130"/>
      <c r="G76" s="130"/>
      <c r="H76" s="130"/>
      <c r="I76" s="131"/>
      <c r="J76" s="69"/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J11"/>
  <sheetViews>
    <sheetView showGridLines="0" workbookViewId="0">
      <selection activeCell="C11" sqref="C11"/>
    </sheetView>
  </sheetViews>
  <sheetFormatPr defaultRowHeight="26.25"/>
  <cols>
    <col min="1" max="1" width="3.42578125" customWidth="1"/>
    <col min="2" max="2" width="12.7109375" style="26" customWidth="1"/>
    <col min="3" max="3" width="11.85546875" bestFit="1" customWidth="1"/>
    <col min="4" max="4" width="10.42578125" customWidth="1"/>
    <col min="5" max="5" width="6.7109375" customWidth="1"/>
    <col min="6" max="6" width="8" customWidth="1"/>
    <col min="7" max="7" width="6" customWidth="1"/>
    <col min="8" max="8" width="11.140625" customWidth="1"/>
    <col min="9" max="9" width="10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13</v>
      </c>
    </row>
    <row r="3" spans="1:10">
      <c r="B3" s="27" t="s">
        <v>14</v>
      </c>
    </row>
    <row r="4" spans="1:10">
      <c r="B4" s="26" t="s">
        <v>15</v>
      </c>
    </row>
    <row r="5" spans="1:10">
      <c r="B5" s="26" t="s">
        <v>16</v>
      </c>
    </row>
    <row r="6" spans="1:10">
      <c r="B6" s="26" t="s">
        <v>17</v>
      </c>
    </row>
    <row r="8" spans="1:10">
      <c r="B8" s="129" t="s">
        <v>18</v>
      </c>
    </row>
    <row r="9" spans="1:10">
      <c r="C9" s="123"/>
      <c r="D9" s="123"/>
      <c r="E9" s="123"/>
      <c r="F9" s="123"/>
      <c r="G9" s="123"/>
      <c r="H9" s="123"/>
      <c r="I9" s="123"/>
      <c r="J9" s="123"/>
    </row>
    <row r="10" spans="1:10">
      <c r="C10" s="87"/>
      <c r="D10" s="87"/>
      <c r="E10" s="87"/>
      <c r="F10" s="87"/>
      <c r="G10" s="116"/>
      <c r="H10" s="116"/>
      <c r="I10" s="116"/>
      <c r="J10" s="116"/>
    </row>
    <row r="11" spans="1:10">
      <c r="C11" s="87"/>
      <c r="D11" s="87"/>
      <c r="E11" s="87"/>
      <c r="F11" s="87"/>
      <c r="G11" s="116"/>
      <c r="H11" s="116"/>
      <c r="I11" s="116"/>
      <c r="J11" s="116"/>
    </row>
  </sheetData>
  <phoneticPr fontId="0" type="noConversion"/>
  <hyperlinks>
    <hyperlink ref="B8" r:id="rId1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J203"/>
  <sheetViews>
    <sheetView showGridLines="0" workbookViewId="0">
      <selection activeCell="I2" sqref="I2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132" t="s">
        <v>33</v>
      </c>
      <c r="E2" s="26">
        <f>DAVERAGE(B8:J76,J8,I1:I2)</f>
        <v>4.5882352941176467</v>
      </c>
      <c r="I2" s="26" t="s">
        <v>127</v>
      </c>
    </row>
    <row r="3" spans="1:10"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>
        <v>6</v>
      </c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5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>
        <v>4</v>
      </c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0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>
        <v>9</v>
      </c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 t="shared" ref="H73:H104" si="2"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 t="shared" si="2"/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 t="shared" si="2"/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 t="shared" si="2"/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J203"/>
  <sheetViews>
    <sheetView showGridLines="0" workbookViewId="0">
      <selection activeCell="I2" sqref="I2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132" t="s">
        <v>33</v>
      </c>
      <c r="E2" s="26">
        <f>DCOUNT(B8:J76,J8,I1:I2)</f>
        <v>17</v>
      </c>
      <c r="I2" s="26" t="s">
        <v>127</v>
      </c>
    </row>
    <row r="3" spans="1:10"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>
        <v>6</v>
      </c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5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>
        <v>4</v>
      </c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0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>
        <v>9</v>
      </c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>F74-G74</f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>F75-G75</f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>F76-G76</f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J203"/>
  <sheetViews>
    <sheetView showGridLines="0" workbookViewId="0">
      <selection activeCell="E2" sqref="E2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2" t="s">
        <v>34</v>
      </c>
      <c r="E2" s="26">
        <f>DCOUNTA(B8:J76,J8,I1:I2)</f>
        <v>12</v>
      </c>
      <c r="I2" s="26" t="s">
        <v>191</v>
      </c>
    </row>
    <row r="3" spans="1:10">
      <c r="A3" s="98" t="s">
        <v>35</v>
      </c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/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5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/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0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/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>F74-G74</f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>F75-G75</f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>F76-G76</f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J101"/>
  <sheetViews>
    <sheetView showGridLines="0" workbookViewId="0">
      <selection activeCell="E2" sqref="E2"/>
    </sheetView>
  </sheetViews>
  <sheetFormatPr defaultRowHeight="26.25"/>
  <cols>
    <col min="1" max="1" width="3.42578125" customWidth="1"/>
    <col min="2" max="2" width="18.2851562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118</v>
      </c>
    </row>
    <row r="2" spans="1:10" ht="30">
      <c r="A2" s="132" t="s">
        <v>36</v>
      </c>
      <c r="E2" s="26">
        <f>DGET(B8:G12,G8,I1:I2)</f>
        <v>2</v>
      </c>
      <c r="I2" s="26" t="s">
        <v>129</v>
      </c>
    </row>
    <row r="3" spans="1:10">
      <c r="A3" s="98"/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118</v>
      </c>
      <c r="C8" s="7" t="s">
        <v>120</v>
      </c>
      <c r="D8" s="7" t="s">
        <v>121</v>
      </c>
      <c r="E8" s="122" t="s">
        <v>122</v>
      </c>
      <c r="F8" s="42" t="s">
        <v>123</v>
      </c>
      <c r="G8" s="42" t="s">
        <v>186</v>
      </c>
    </row>
    <row r="9" spans="1:10" ht="18" customHeight="1">
      <c r="B9" s="3" t="s">
        <v>132</v>
      </c>
      <c r="C9" s="5">
        <v>47520</v>
      </c>
      <c r="D9" s="5">
        <v>45619.199999999997</v>
      </c>
      <c r="E9" s="5">
        <f>C9-D9</f>
        <v>1900.8000000000029</v>
      </c>
      <c r="F9" s="21">
        <v>0.247</v>
      </c>
      <c r="G9" s="43">
        <v>6</v>
      </c>
    </row>
    <row r="10" spans="1:10" ht="18" customHeight="1">
      <c r="B10" s="3" t="s">
        <v>126</v>
      </c>
      <c r="C10" s="5">
        <v>91463.039999999994</v>
      </c>
      <c r="D10" s="5">
        <v>72255.801599999992</v>
      </c>
      <c r="E10" s="5">
        <f>C10-D10</f>
        <v>19207.238400000002</v>
      </c>
      <c r="F10" s="21">
        <v>0.35599999999999998</v>
      </c>
      <c r="G10" s="43">
        <v>8</v>
      </c>
    </row>
    <row r="11" spans="1:10" ht="18" customHeight="1">
      <c r="B11" s="3" t="s">
        <v>129</v>
      </c>
      <c r="C11" s="5">
        <v>90305.279999999999</v>
      </c>
      <c r="D11" s="5">
        <v>70438.118399999992</v>
      </c>
      <c r="E11" s="5">
        <f>C11-D11</f>
        <v>19867.161600000007</v>
      </c>
      <c r="F11" s="23">
        <v>0.26500000000000001</v>
      </c>
      <c r="G11" s="43">
        <v>2</v>
      </c>
    </row>
    <row r="12" spans="1:10" ht="18" customHeight="1">
      <c r="B12" s="3" t="s">
        <v>131</v>
      </c>
      <c r="C12" s="5">
        <v>519480</v>
      </c>
      <c r="D12" s="5">
        <v>441558</v>
      </c>
      <c r="E12" s="5">
        <f>C12-D12</f>
        <v>77922</v>
      </c>
      <c r="F12" s="21">
        <v>0.39800000000000002</v>
      </c>
      <c r="G12" s="43">
        <v>6</v>
      </c>
    </row>
    <row r="13" spans="1:10" ht="12.75">
      <c r="B13"/>
    </row>
    <row r="14" spans="1:10" ht="12.75">
      <c r="B14"/>
    </row>
    <row r="15" spans="1:10" ht="12.75">
      <c r="B15"/>
    </row>
    <row r="16" spans="1:10" ht="12.75">
      <c r="B16"/>
    </row>
    <row r="17" spans="2:2" ht="12.75">
      <c r="B17"/>
    </row>
    <row r="18" spans="2:2" ht="12.75">
      <c r="B18"/>
    </row>
    <row r="19" spans="2:2" ht="12.75">
      <c r="B19"/>
    </row>
    <row r="20" spans="2:2" ht="12.75">
      <c r="B20"/>
    </row>
    <row r="21" spans="2:2" ht="12.75">
      <c r="B21"/>
    </row>
    <row r="22" spans="2:2" ht="12.75">
      <c r="B22"/>
    </row>
    <row r="23" spans="2:2" ht="12.75">
      <c r="B23"/>
    </row>
    <row r="24" spans="2:2" ht="12.75">
      <c r="B24"/>
    </row>
    <row r="25" spans="2:2" ht="12.75">
      <c r="B25"/>
    </row>
    <row r="26" spans="2:2" ht="12.75">
      <c r="B26"/>
    </row>
    <row r="27" spans="2:2" ht="12.75">
      <c r="B27"/>
    </row>
    <row r="28" spans="2:2" ht="12.75">
      <c r="B28"/>
    </row>
    <row r="29" spans="2:2" ht="12.75">
      <c r="B29"/>
    </row>
    <row r="30" spans="2:2" ht="12.75">
      <c r="B30"/>
    </row>
    <row r="31" spans="2:2" ht="12.75">
      <c r="B31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611"/>
  <sheetViews>
    <sheetView showGridLines="0" workbookViewId="0"/>
  </sheetViews>
  <sheetFormatPr defaultRowHeight="18"/>
  <cols>
    <col min="2" max="5" width="14.42578125" style="3" customWidth="1"/>
    <col min="6" max="7" width="15.42578125" style="3" customWidth="1"/>
    <col min="8" max="8" width="14.42578125" style="3" customWidth="1"/>
    <col min="9" max="9" width="18.7109375" style="20" customWidth="1"/>
  </cols>
  <sheetData>
    <row r="1" spans="1:9" ht="30">
      <c r="A1" s="2" t="s">
        <v>19</v>
      </c>
    </row>
    <row r="3" spans="1:9" ht="26.25">
      <c r="A3" s="46" t="s">
        <v>113</v>
      </c>
    </row>
    <row r="5" spans="1:9">
      <c r="B5" s="8" t="s">
        <v>114</v>
      </c>
      <c r="C5" s="9"/>
      <c r="D5" s="9"/>
      <c r="E5" s="9"/>
      <c r="F5" s="10"/>
      <c r="G5" s="10"/>
      <c r="H5" s="9"/>
      <c r="I5" s="11"/>
    </row>
    <row r="6" spans="1:9" ht="17.25" customHeight="1">
      <c r="B6" s="12" t="s">
        <v>115</v>
      </c>
      <c r="C6" s="13"/>
      <c r="D6" s="13"/>
      <c r="E6" s="13"/>
      <c r="F6" s="14"/>
      <c r="G6" s="14"/>
      <c r="H6" s="13"/>
      <c r="I6" s="15"/>
    </row>
    <row r="7" spans="1:9" hidden="1">
      <c r="B7" s="24"/>
      <c r="C7" s="22"/>
      <c r="D7" s="22"/>
      <c r="E7" s="22"/>
      <c r="F7" s="25"/>
      <c r="G7" s="25"/>
      <c r="H7" s="22"/>
      <c r="I7" s="22"/>
    </row>
    <row r="8" spans="1:9" s="18" customFormat="1" ht="18.75" thickBot="1">
      <c r="B8" s="19" t="s">
        <v>116</v>
      </c>
      <c r="C8" s="19" t="s">
        <v>117</v>
      </c>
      <c r="D8" s="19" t="s">
        <v>118</v>
      </c>
      <c r="E8" s="19" t="s">
        <v>119</v>
      </c>
      <c r="F8" s="7" t="s">
        <v>120</v>
      </c>
      <c r="G8" s="7" t="s">
        <v>121</v>
      </c>
      <c r="H8" s="16" t="s">
        <v>122</v>
      </c>
      <c r="I8" s="17" t="s">
        <v>123</v>
      </c>
    </row>
    <row r="9" spans="1:9">
      <c r="B9" s="3" t="s">
        <v>133</v>
      </c>
      <c r="C9" s="3" t="s">
        <v>134</v>
      </c>
      <c r="D9" s="3" t="s">
        <v>126</v>
      </c>
      <c r="E9" s="3" t="s">
        <v>130</v>
      </c>
      <c r="F9" s="5">
        <v>71676</v>
      </c>
      <c r="G9" s="5">
        <v>70959.240000000005</v>
      </c>
      <c r="H9" s="6">
        <f t="shared" ref="H9:H50" si="0">F9-G9</f>
        <v>716.75999999999476</v>
      </c>
      <c r="I9" s="21">
        <v>0.53300000000000003</v>
      </c>
    </row>
    <row r="10" spans="1:9">
      <c r="B10" s="3" t="s">
        <v>133</v>
      </c>
      <c r="C10" s="3" t="s">
        <v>134</v>
      </c>
      <c r="D10" s="3" t="s">
        <v>126</v>
      </c>
      <c r="E10" s="3" t="s">
        <v>127</v>
      </c>
      <c r="F10" s="5">
        <v>181988</v>
      </c>
      <c r="G10" s="5">
        <v>205646.44</v>
      </c>
      <c r="H10" s="6">
        <f t="shared" si="0"/>
        <v>-23658.440000000002</v>
      </c>
      <c r="I10" s="21">
        <v>0.432</v>
      </c>
    </row>
    <row r="11" spans="1:9">
      <c r="B11" s="3" t="s">
        <v>124</v>
      </c>
      <c r="C11" s="3" t="s">
        <v>128</v>
      </c>
      <c r="D11" s="3" t="s">
        <v>126</v>
      </c>
      <c r="E11" s="3" t="s">
        <v>127</v>
      </c>
      <c r="F11" s="5">
        <v>121197.6</v>
      </c>
      <c r="G11" s="5">
        <v>112713.76800000001</v>
      </c>
      <c r="H11" s="6">
        <f t="shared" si="0"/>
        <v>8483.8319999999949</v>
      </c>
      <c r="I11" s="21">
        <v>0.45</v>
      </c>
    </row>
    <row r="12" spans="1:9">
      <c r="B12" s="3" t="s">
        <v>124</v>
      </c>
      <c r="C12" s="3" t="s">
        <v>128</v>
      </c>
      <c r="D12" s="3" t="s">
        <v>126</v>
      </c>
      <c r="E12" s="3" t="s">
        <v>127</v>
      </c>
      <c r="F12" s="5">
        <v>121197.6</v>
      </c>
      <c r="G12" s="5">
        <v>112713.76800000001</v>
      </c>
      <c r="H12" s="6">
        <f t="shared" si="0"/>
        <v>8483.8319999999949</v>
      </c>
      <c r="I12" s="21">
        <v>0.23300000000000001</v>
      </c>
    </row>
    <row r="13" spans="1:9">
      <c r="B13" s="3" t="s">
        <v>133</v>
      </c>
      <c r="C13" s="3" t="s">
        <v>134</v>
      </c>
      <c r="D13" s="3" t="s">
        <v>126</v>
      </c>
      <c r="E13" s="3" t="s">
        <v>127</v>
      </c>
      <c r="F13" s="5">
        <v>121197.6</v>
      </c>
      <c r="G13" s="5">
        <v>112713.76800000001</v>
      </c>
      <c r="H13" s="6">
        <f t="shared" si="0"/>
        <v>8483.8319999999949</v>
      </c>
      <c r="I13" s="21">
        <v>0.154</v>
      </c>
    </row>
    <row r="14" spans="1:9">
      <c r="B14" s="3" t="s">
        <v>124</v>
      </c>
      <c r="C14" s="3" t="s">
        <v>128</v>
      </c>
      <c r="D14" s="3" t="s">
        <v>126</v>
      </c>
      <c r="E14" s="3" t="s">
        <v>127</v>
      </c>
      <c r="F14" s="5">
        <v>110772</v>
      </c>
      <c r="G14" s="5">
        <v>94156.2</v>
      </c>
      <c r="H14" s="6">
        <f t="shared" si="0"/>
        <v>16615.800000000003</v>
      </c>
      <c r="I14" s="21">
        <v>0.39800000000000002</v>
      </c>
    </row>
    <row r="15" spans="1:9">
      <c r="B15" s="3" t="s">
        <v>124</v>
      </c>
      <c r="C15" s="3" t="s">
        <v>125</v>
      </c>
      <c r="D15" s="3" t="s">
        <v>126</v>
      </c>
      <c r="E15" s="3" t="s">
        <v>127</v>
      </c>
      <c r="F15" s="5">
        <v>110772</v>
      </c>
      <c r="G15" s="5">
        <v>125172.36</v>
      </c>
      <c r="H15" s="6">
        <f t="shared" si="0"/>
        <v>-14400.36</v>
      </c>
      <c r="I15" s="21">
        <v>0.23300000000000001</v>
      </c>
    </row>
    <row r="16" spans="1:9">
      <c r="B16" s="3" t="s">
        <v>124</v>
      </c>
      <c r="C16" s="3" t="s">
        <v>125</v>
      </c>
      <c r="D16" s="3" t="s">
        <v>126</v>
      </c>
      <c r="E16" s="3" t="s">
        <v>127</v>
      </c>
      <c r="F16" s="5">
        <v>110772</v>
      </c>
      <c r="G16" s="5">
        <v>125172.36</v>
      </c>
      <c r="H16" s="6">
        <f t="shared" si="0"/>
        <v>-14400.36</v>
      </c>
      <c r="I16" s="21">
        <v>0.318</v>
      </c>
    </row>
    <row r="17" spans="2:9">
      <c r="B17" s="3" t="s">
        <v>124</v>
      </c>
      <c r="C17" s="3" t="s">
        <v>125</v>
      </c>
      <c r="D17" s="3" t="s">
        <v>126</v>
      </c>
      <c r="E17" s="3" t="s">
        <v>127</v>
      </c>
      <c r="F17" s="5">
        <v>91224</v>
      </c>
      <c r="G17" s="5">
        <v>66593.52</v>
      </c>
      <c r="H17" s="6">
        <f t="shared" si="0"/>
        <v>24630.479999999996</v>
      </c>
      <c r="I17" s="21">
        <v>0.65</v>
      </c>
    </row>
    <row r="18" spans="2:9">
      <c r="B18" s="3" t="s">
        <v>124</v>
      </c>
      <c r="C18" s="3" t="s">
        <v>125</v>
      </c>
      <c r="D18" s="3" t="s">
        <v>126</v>
      </c>
      <c r="E18" s="3" t="s">
        <v>127</v>
      </c>
      <c r="F18" s="5">
        <v>91224</v>
      </c>
      <c r="G18" s="5">
        <v>127713.60000000001</v>
      </c>
      <c r="H18" s="6">
        <f t="shared" si="0"/>
        <v>-36489.600000000006</v>
      </c>
      <c r="I18" s="21">
        <v>0.247</v>
      </c>
    </row>
    <row r="19" spans="2:9">
      <c r="B19" s="3" t="s">
        <v>124</v>
      </c>
      <c r="C19" s="3" t="s">
        <v>125</v>
      </c>
      <c r="D19" s="3" t="s">
        <v>126</v>
      </c>
      <c r="E19" s="3" t="s">
        <v>127</v>
      </c>
      <c r="F19" s="5">
        <v>71676</v>
      </c>
      <c r="G19" s="5">
        <v>70959.240000000005</v>
      </c>
      <c r="H19" s="6">
        <f t="shared" si="0"/>
        <v>716.75999999999476</v>
      </c>
      <c r="I19" s="21">
        <v>0.13400000000000001</v>
      </c>
    </row>
    <row r="20" spans="2:9">
      <c r="B20" s="3" t="s">
        <v>124</v>
      </c>
      <c r="C20" s="3" t="s">
        <v>125</v>
      </c>
      <c r="D20" s="3" t="s">
        <v>131</v>
      </c>
      <c r="E20" s="3" t="s">
        <v>130</v>
      </c>
      <c r="F20" s="5">
        <v>54120</v>
      </c>
      <c r="G20" s="5">
        <v>44378.400000000001</v>
      </c>
      <c r="H20" s="6">
        <f t="shared" si="0"/>
        <v>9741.5999999999985</v>
      </c>
      <c r="I20" s="21">
        <v>0.315</v>
      </c>
    </row>
    <row r="21" spans="2:9">
      <c r="B21" s="3" t="s">
        <v>124</v>
      </c>
      <c r="C21" s="3" t="s">
        <v>125</v>
      </c>
      <c r="D21" s="3" t="s">
        <v>131</v>
      </c>
      <c r="E21" s="3" t="s">
        <v>130</v>
      </c>
      <c r="F21" s="5">
        <v>54120</v>
      </c>
      <c r="G21" s="5">
        <v>44378.400000000001</v>
      </c>
      <c r="H21" s="6">
        <f t="shared" si="0"/>
        <v>9741.5999999999985</v>
      </c>
      <c r="I21" s="21">
        <v>0.56399999999999995</v>
      </c>
    </row>
    <row r="22" spans="2:9">
      <c r="B22" s="3" t="s">
        <v>133</v>
      </c>
      <c r="C22" s="3" t="s">
        <v>135</v>
      </c>
      <c r="D22" s="3" t="s">
        <v>131</v>
      </c>
      <c r="E22" s="3" t="s">
        <v>130</v>
      </c>
      <c r="F22" s="5">
        <v>52800</v>
      </c>
      <c r="G22" s="5">
        <v>46992</v>
      </c>
      <c r="H22" s="6">
        <f t="shared" si="0"/>
        <v>5808</v>
      </c>
      <c r="I22" s="21">
        <v>0.187</v>
      </c>
    </row>
    <row r="23" spans="2:9">
      <c r="B23" s="3" t="s">
        <v>124</v>
      </c>
      <c r="C23" s="3" t="s">
        <v>128</v>
      </c>
      <c r="D23" s="3" t="s">
        <v>131</v>
      </c>
      <c r="E23" s="3" t="s">
        <v>130</v>
      </c>
      <c r="F23" s="5">
        <v>52800</v>
      </c>
      <c r="G23" s="5">
        <v>59664</v>
      </c>
      <c r="H23" s="6">
        <f t="shared" si="0"/>
        <v>-6864</v>
      </c>
      <c r="I23" s="21">
        <v>0.255</v>
      </c>
    </row>
    <row r="24" spans="2:9">
      <c r="B24" s="3" t="s">
        <v>124</v>
      </c>
      <c r="C24" s="3" t="s">
        <v>128</v>
      </c>
      <c r="D24" s="3" t="s">
        <v>131</v>
      </c>
      <c r="E24" s="3" t="s">
        <v>130</v>
      </c>
      <c r="F24" s="5">
        <v>52140</v>
      </c>
      <c r="G24" s="5">
        <v>41190.6</v>
      </c>
      <c r="H24" s="6">
        <f t="shared" si="0"/>
        <v>10949.400000000001</v>
      </c>
      <c r="I24" s="21">
        <v>0.35599999999999998</v>
      </c>
    </row>
    <row r="25" spans="2:9">
      <c r="B25" s="3" t="s">
        <v>124</v>
      </c>
      <c r="C25" s="3" t="s">
        <v>128</v>
      </c>
      <c r="D25" s="3" t="s">
        <v>131</v>
      </c>
      <c r="E25" s="3" t="s">
        <v>130</v>
      </c>
      <c r="F25" s="5">
        <v>52140</v>
      </c>
      <c r="G25" s="5">
        <v>41190.6</v>
      </c>
      <c r="H25" s="6">
        <f t="shared" si="0"/>
        <v>10949.400000000001</v>
      </c>
      <c r="I25" s="21">
        <v>0.27600000000000002</v>
      </c>
    </row>
    <row r="26" spans="2:9">
      <c r="B26" s="3" t="s">
        <v>124</v>
      </c>
      <c r="C26" s="3" t="s">
        <v>125</v>
      </c>
      <c r="D26" s="3" t="s">
        <v>131</v>
      </c>
      <c r="E26" s="3" t="s">
        <v>130</v>
      </c>
      <c r="F26" s="5">
        <v>51480</v>
      </c>
      <c r="G26" s="5">
        <v>40154.400000000001</v>
      </c>
      <c r="H26" s="6">
        <f t="shared" si="0"/>
        <v>11325.599999999999</v>
      </c>
      <c r="I26" s="21">
        <v>0.255</v>
      </c>
    </row>
    <row r="27" spans="2:9">
      <c r="B27" s="3" t="s">
        <v>133</v>
      </c>
      <c r="C27" s="3" t="s">
        <v>134</v>
      </c>
      <c r="D27" s="3" t="s">
        <v>131</v>
      </c>
      <c r="E27" s="3" t="s">
        <v>130</v>
      </c>
      <c r="F27" s="5">
        <v>51480</v>
      </c>
      <c r="G27" s="5">
        <v>58172.4</v>
      </c>
      <c r="H27" s="6">
        <f t="shared" si="0"/>
        <v>-6692.4000000000015</v>
      </c>
      <c r="I27" s="23">
        <v>0.26500000000000001</v>
      </c>
    </row>
    <row r="28" spans="2:9">
      <c r="B28" s="3" t="s">
        <v>124</v>
      </c>
      <c r="C28" s="3" t="s">
        <v>125</v>
      </c>
      <c r="D28" s="3" t="s">
        <v>131</v>
      </c>
      <c r="E28" s="3" t="s">
        <v>130</v>
      </c>
      <c r="F28" s="5">
        <v>39600</v>
      </c>
      <c r="G28" s="5">
        <v>38016</v>
      </c>
      <c r="H28" s="6">
        <f t="shared" si="0"/>
        <v>1584</v>
      </c>
      <c r="I28" s="21">
        <v>0.54400000000000004</v>
      </c>
    </row>
    <row r="29" spans="2:9">
      <c r="B29" s="3" t="s">
        <v>133</v>
      </c>
      <c r="C29" s="3" t="s">
        <v>134</v>
      </c>
      <c r="D29" s="3" t="s">
        <v>131</v>
      </c>
      <c r="E29" s="3" t="s">
        <v>130</v>
      </c>
      <c r="F29" s="5">
        <v>39600</v>
      </c>
      <c r="G29" s="5">
        <v>38016</v>
      </c>
      <c r="H29" s="6">
        <f t="shared" si="0"/>
        <v>1584</v>
      </c>
      <c r="I29" s="21">
        <v>0.56399999999999995</v>
      </c>
    </row>
    <row r="30" spans="2:9">
      <c r="B30" s="3" t="s">
        <v>124</v>
      </c>
      <c r="C30" s="3" t="s">
        <v>125</v>
      </c>
      <c r="D30" s="3" t="s">
        <v>129</v>
      </c>
      <c r="E30" s="3" t="s">
        <v>130</v>
      </c>
      <c r="F30" s="5">
        <v>79113.600000000006</v>
      </c>
      <c r="G30" s="5">
        <v>64873.152000000002</v>
      </c>
      <c r="H30" s="6">
        <f t="shared" si="0"/>
        <v>14240.448000000004</v>
      </c>
      <c r="I30" s="21">
        <v>0.255</v>
      </c>
    </row>
    <row r="31" spans="2:9">
      <c r="B31" s="3" t="s">
        <v>133</v>
      </c>
      <c r="C31" s="3" t="s">
        <v>134</v>
      </c>
      <c r="D31" s="3" t="s">
        <v>129</v>
      </c>
      <c r="E31" s="3" t="s">
        <v>130</v>
      </c>
      <c r="F31" s="5">
        <v>79113.600000000006</v>
      </c>
      <c r="G31" s="5">
        <v>64873.152000000002</v>
      </c>
      <c r="H31" s="6">
        <f t="shared" si="0"/>
        <v>14240.448000000004</v>
      </c>
      <c r="I31" s="21">
        <v>0.27600000000000002</v>
      </c>
    </row>
    <row r="32" spans="2:9">
      <c r="B32" s="3" t="s">
        <v>133</v>
      </c>
      <c r="C32" s="3" t="s">
        <v>134</v>
      </c>
      <c r="D32" s="3" t="s">
        <v>129</v>
      </c>
      <c r="E32" s="3" t="s">
        <v>130</v>
      </c>
      <c r="F32" s="5">
        <v>79113.600000000006</v>
      </c>
      <c r="G32" s="5">
        <v>64873.152000000002</v>
      </c>
      <c r="H32" s="6">
        <f t="shared" si="0"/>
        <v>14240.448000000004</v>
      </c>
      <c r="I32" s="21">
        <v>0.54400000000000004</v>
      </c>
    </row>
    <row r="33" spans="2:9">
      <c r="B33" s="3" t="s">
        <v>124</v>
      </c>
      <c r="C33" s="3" t="s">
        <v>128</v>
      </c>
      <c r="D33" s="3" t="s">
        <v>129</v>
      </c>
      <c r="E33" s="3" t="s">
        <v>130</v>
      </c>
      <c r="F33" s="5">
        <v>77184</v>
      </c>
      <c r="G33" s="5">
        <v>68693.759999999995</v>
      </c>
      <c r="H33" s="6">
        <f t="shared" si="0"/>
        <v>8490.2400000000052</v>
      </c>
      <c r="I33" s="21">
        <v>0.255</v>
      </c>
    </row>
    <row r="34" spans="2:9">
      <c r="B34" s="3" t="s">
        <v>124</v>
      </c>
      <c r="C34" s="3" t="s">
        <v>128</v>
      </c>
      <c r="D34" s="3" t="s">
        <v>129</v>
      </c>
      <c r="E34" s="3" t="s">
        <v>130</v>
      </c>
      <c r="F34" s="5">
        <v>77184</v>
      </c>
      <c r="G34" s="5">
        <v>87217.919999999998</v>
      </c>
      <c r="H34" s="6">
        <f t="shared" si="0"/>
        <v>-10033.919999999998</v>
      </c>
      <c r="I34" s="21">
        <v>0.56399999999999995</v>
      </c>
    </row>
    <row r="35" spans="2:9">
      <c r="B35" s="3" t="s">
        <v>124</v>
      </c>
      <c r="C35" s="3" t="s">
        <v>128</v>
      </c>
      <c r="D35" s="3" t="s">
        <v>129</v>
      </c>
      <c r="E35" s="3" t="s">
        <v>130</v>
      </c>
      <c r="F35" s="5">
        <v>76219.199999999997</v>
      </c>
      <c r="G35" s="5">
        <v>60213.167999999998</v>
      </c>
      <c r="H35" s="6">
        <f t="shared" si="0"/>
        <v>16006.031999999999</v>
      </c>
      <c r="I35" s="21">
        <v>0.54400000000000004</v>
      </c>
    </row>
    <row r="36" spans="2:9">
      <c r="B36" s="3" t="s">
        <v>133</v>
      </c>
      <c r="C36" s="3" t="s">
        <v>135</v>
      </c>
      <c r="D36" s="3" t="s">
        <v>129</v>
      </c>
      <c r="E36" s="3" t="s">
        <v>130</v>
      </c>
      <c r="F36" s="5">
        <v>76219.199999999997</v>
      </c>
      <c r="G36" s="5">
        <v>60213.167999999998</v>
      </c>
      <c r="H36" s="6">
        <f t="shared" si="0"/>
        <v>16006.031999999999</v>
      </c>
      <c r="I36" s="21">
        <v>0.26500000000000001</v>
      </c>
    </row>
    <row r="37" spans="2:9">
      <c r="B37" s="3" t="s">
        <v>124</v>
      </c>
      <c r="C37" s="3" t="s">
        <v>128</v>
      </c>
      <c r="D37" s="3" t="s">
        <v>129</v>
      </c>
      <c r="E37" s="3" t="s">
        <v>130</v>
      </c>
      <c r="F37" s="5">
        <v>75254.399999999994</v>
      </c>
      <c r="G37" s="5">
        <v>58698.432000000001</v>
      </c>
      <c r="H37" s="6">
        <f t="shared" si="0"/>
        <v>16555.967999999993</v>
      </c>
      <c r="I37" s="21">
        <v>0.255</v>
      </c>
    </row>
    <row r="38" spans="2:9">
      <c r="B38" s="3" t="s">
        <v>133</v>
      </c>
      <c r="C38" s="3" t="s">
        <v>135</v>
      </c>
      <c r="D38" s="3" t="s">
        <v>129</v>
      </c>
      <c r="E38" s="3" t="s">
        <v>130</v>
      </c>
      <c r="F38" s="5">
        <v>75254.399999999994</v>
      </c>
      <c r="G38" s="5">
        <v>58698.432000000001</v>
      </c>
      <c r="H38" s="6">
        <f t="shared" si="0"/>
        <v>16555.967999999993</v>
      </c>
      <c r="I38" s="21">
        <v>0.35599999999999998</v>
      </c>
    </row>
    <row r="39" spans="2:9">
      <c r="B39" s="3" t="s">
        <v>133</v>
      </c>
      <c r="C39" s="3" t="s">
        <v>134</v>
      </c>
      <c r="D39" s="3" t="s">
        <v>129</v>
      </c>
      <c r="E39" s="3" t="s">
        <v>130</v>
      </c>
      <c r="F39" s="5">
        <v>57888</v>
      </c>
      <c r="G39" s="5">
        <v>55572.480000000003</v>
      </c>
      <c r="H39" s="6">
        <f t="shared" si="0"/>
        <v>2315.5199999999968</v>
      </c>
      <c r="I39" s="21">
        <v>0.315</v>
      </c>
    </row>
    <row r="40" spans="2:9">
      <c r="B40" s="3" t="s">
        <v>133</v>
      </c>
      <c r="C40" s="3" t="s">
        <v>134</v>
      </c>
      <c r="D40" s="3" t="s">
        <v>129</v>
      </c>
      <c r="E40" s="3" t="s">
        <v>130</v>
      </c>
      <c r="F40" s="5">
        <v>57888</v>
      </c>
      <c r="G40" s="5">
        <v>55572.480000000003</v>
      </c>
      <c r="H40" s="6">
        <f t="shared" si="0"/>
        <v>2315.5199999999968</v>
      </c>
      <c r="I40" s="21">
        <v>0.187</v>
      </c>
    </row>
    <row r="41" spans="2:9">
      <c r="B41" s="3" t="s">
        <v>133</v>
      </c>
      <c r="C41" s="3" t="s">
        <v>135</v>
      </c>
      <c r="D41" s="3" t="s">
        <v>132</v>
      </c>
      <c r="E41" s="3" t="s">
        <v>130</v>
      </c>
      <c r="F41" s="5">
        <v>296700</v>
      </c>
      <c r="G41" s="5">
        <v>216591</v>
      </c>
      <c r="H41" s="6">
        <f t="shared" si="0"/>
        <v>80109</v>
      </c>
      <c r="I41" s="21">
        <v>0.23300000000000001</v>
      </c>
    </row>
    <row r="42" spans="2:9">
      <c r="B42" s="3" t="s">
        <v>133</v>
      </c>
      <c r="C42" s="3" t="s">
        <v>134</v>
      </c>
      <c r="D42" s="3" t="s">
        <v>132</v>
      </c>
      <c r="E42" s="3" t="s">
        <v>137</v>
      </c>
      <c r="F42" s="5">
        <v>1205988</v>
      </c>
      <c r="G42" s="5">
        <v>1073329.32</v>
      </c>
      <c r="H42" s="6">
        <f t="shared" si="0"/>
        <v>132658.67999999993</v>
      </c>
      <c r="I42" s="21">
        <v>0.432</v>
      </c>
    </row>
    <row r="43" spans="2:9">
      <c r="B43" s="3" t="s">
        <v>133</v>
      </c>
      <c r="C43" s="3" t="s">
        <v>134</v>
      </c>
      <c r="D43" s="3" t="s">
        <v>132</v>
      </c>
      <c r="E43" s="3" t="s">
        <v>137</v>
      </c>
      <c r="F43" s="5">
        <f>128563.2+200000</f>
        <v>328563.20000000001</v>
      </c>
      <c r="G43" s="5">
        <v>305563.77600000001</v>
      </c>
      <c r="H43" s="6">
        <f t="shared" si="0"/>
        <v>22999.423999999999</v>
      </c>
      <c r="I43" s="23">
        <v>0.39800000000000002</v>
      </c>
    </row>
    <row r="44" spans="2:9">
      <c r="B44" s="3" t="s">
        <v>133</v>
      </c>
      <c r="C44" s="3" t="s">
        <v>134</v>
      </c>
      <c r="D44" s="3" t="s">
        <v>132</v>
      </c>
      <c r="E44" s="3" t="s">
        <v>127</v>
      </c>
      <c r="F44" s="5">
        <v>432900</v>
      </c>
      <c r="G44" s="5">
        <v>367965</v>
      </c>
      <c r="H44" s="6">
        <f t="shared" si="0"/>
        <v>64935</v>
      </c>
      <c r="I44" s="21">
        <v>0.247</v>
      </c>
    </row>
    <row r="45" spans="2:9">
      <c r="B45" s="3" t="s">
        <v>124</v>
      </c>
      <c r="C45" s="3" t="s">
        <v>125</v>
      </c>
      <c r="D45" s="3" t="s">
        <v>132</v>
      </c>
      <c r="E45" s="3" t="s">
        <v>127</v>
      </c>
      <c r="F45" s="5">
        <v>217504</v>
      </c>
      <c r="G45" s="5">
        <v>184878.4</v>
      </c>
      <c r="H45" s="6">
        <f t="shared" si="0"/>
        <v>32625.600000000006</v>
      </c>
      <c r="I45" s="21">
        <v>0.53300000000000003</v>
      </c>
    </row>
    <row r="46" spans="2:9">
      <c r="B46" s="3" t="s">
        <v>124</v>
      </c>
      <c r="C46" s="3" t="s">
        <v>125</v>
      </c>
      <c r="D46" s="3" t="s">
        <v>132</v>
      </c>
      <c r="E46" s="3" t="s">
        <v>127</v>
      </c>
      <c r="F46" s="5">
        <v>128563.2</v>
      </c>
      <c r="G46" s="5">
        <v>119563.776</v>
      </c>
      <c r="H46" s="6">
        <f t="shared" si="0"/>
        <v>8999.4239999999991</v>
      </c>
      <c r="I46" s="21">
        <v>0.39800000000000002</v>
      </c>
    </row>
    <row r="47" spans="2:9">
      <c r="B47" s="3" t="s">
        <v>133</v>
      </c>
      <c r="C47" s="3" t="s">
        <v>135</v>
      </c>
      <c r="D47" s="3" t="s">
        <v>132</v>
      </c>
      <c r="E47" s="3" t="s">
        <v>127</v>
      </c>
      <c r="F47" s="5">
        <v>128563.2</v>
      </c>
      <c r="G47" s="5">
        <v>119563.776</v>
      </c>
      <c r="H47" s="6">
        <f t="shared" si="0"/>
        <v>8999.4239999999991</v>
      </c>
      <c r="I47" s="21">
        <v>0.154</v>
      </c>
    </row>
    <row r="48" spans="2:9">
      <c r="B48" s="3" t="s">
        <v>133</v>
      </c>
      <c r="C48" s="3" t="s">
        <v>135</v>
      </c>
      <c r="D48" s="3" t="s">
        <v>132</v>
      </c>
      <c r="E48" s="3" t="s">
        <v>127</v>
      </c>
      <c r="F48" s="5">
        <v>128563.2</v>
      </c>
      <c r="G48" s="5">
        <v>119563.776</v>
      </c>
      <c r="H48" s="6">
        <f t="shared" si="0"/>
        <v>8999.4239999999991</v>
      </c>
      <c r="I48" s="21">
        <v>0.13400000000000001</v>
      </c>
    </row>
    <row r="49" spans="1:9">
      <c r="B49" s="3" t="s">
        <v>133</v>
      </c>
      <c r="C49" s="3" t="s">
        <v>134</v>
      </c>
      <c r="D49" s="3" t="s">
        <v>132</v>
      </c>
      <c r="E49" s="3" t="s">
        <v>127</v>
      </c>
      <c r="F49" s="5">
        <v>96768</v>
      </c>
      <c r="G49" s="5">
        <v>70640.639999999999</v>
      </c>
      <c r="H49" s="6">
        <f t="shared" si="0"/>
        <v>26127.360000000001</v>
      </c>
      <c r="I49" s="21">
        <v>0.53300000000000003</v>
      </c>
    </row>
    <row r="50" spans="1:9">
      <c r="B50" s="3" t="s">
        <v>133</v>
      </c>
      <c r="C50" s="3" t="s">
        <v>136</v>
      </c>
      <c r="D50" s="3" t="s">
        <v>132</v>
      </c>
      <c r="E50" s="3" t="s">
        <v>127</v>
      </c>
      <c r="F50" s="5">
        <v>76032</v>
      </c>
      <c r="G50" s="5">
        <v>75271.679999999993</v>
      </c>
      <c r="H50" s="6">
        <f t="shared" si="0"/>
        <v>760.32000000000698</v>
      </c>
      <c r="I50" s="21">
        <v>0.65</v>
      </c>
    </row>
    <row r="53" spans="1:9" ht="26.25">
      <c r="A53" s="27" t="s">
        <v>138</v>
      </c>
    </row>
    <row r="54" spans="1:9" ht="26.25">
      <c r="A54" s="26"/>
    </row>
    <row r="55" spans="1:9" ht="26.25">
      <c r="A55" s="27" t="s">
        <v>139</v>
      </c>
    </row>
    <row r="56" spans="1:9" ht="26.25">
      <c r="A56" s="26"/>
    </row>
    <row r="57" spans="1:9" ht="26.25">
      <c r="A57" s="27" t="s">
        <v>140</v>
      </c>
    </row>
    <row r="58" spans="1:9" ht="26.25">
      <c r="A58" s="26"/>
    </row>
    <row r="59" spans="1:9" ht="26.25">
      <c r="A59" s="26" t="s">
        <v>141</v>
      </c>
    </row>
    <row r="60" spans="1:9" ht="26.25">
      <c r="A60" s="26"/>
    </row>
    <row r="61" spans="1:9" ht="27" thickBot="1">
      <c r="A61" s="26"/>
      <c r="B61" s="31" t="s">
        <v>156</v>
      </c>
      <c r="C61" s="31" t="s">
        <v>157</v>
      </c>
      <c r="D61" s="31" t="s">
        <v>159</v>
      </c>
      <c r="E61" s="31" t="s">
        <v>160</v>
      </c>
      <c r="F61" s="31" t="s">
        <v>158</v>
      </c>
    </row>
    <row r="62" spans="1:9" ht="26.25">
      <c r="A62" s="26"/>
      <c r="B62" s="28" t="s">
        <v>144</v>
      </c>
      <c r="C62" s="29">
        <v>2349</v>
      </c>
      <c r="D62" s="32">
        <v>24231</v>
      </c>
      <c r="E62" s="28" t="s">
        <v>161</v>
      </c>
      <c r="F62" s="30" t="s">
        <v>151</v>
      </c>
    </row>
    <row r="63" spans="1:9" ht="26.25">
      <c r="A63" s="26"/>
      <c r="B63" s="28" t="s">
        <v>143</v>
      </c>
      <c r="C63" s="29">
        <v>4560</v>
      </c>
      <c r="D63" s="32">
        <v>22753</v>
      </c>
      <c r="E63" s="28" t="s">
        <v>161</v>
      </c>
      <c r="F63" s="28" t="s">
        <v>150</v>
      </c>
    </row>
    <row r="64" spans="1:9" ht="26.25">
      <c r="A64" s="26"/>
      <c r="B64" s="28" t="s">
        <v>146</v>
      </c>
      <c r="C64" s="29">
        <v>5445</v>
      </c>
      <c r="D64" s="32">
        <v>22673</v>
      </c>
      <c r="E64" s="28" t="s">
        <v>161</v>
      </c>
      <c r="F64" s="30" t="s">
        <v>154</v>
      </c>
    </row>
    <row r="65" spans="1:6" ht="26.25">
      <c r="A65" s="26"/>
      <c r="B65" s="28" t="s">
        <v>147</v>
      </c>
      <c r="C65" s="29">
        <v>7664</v>
      </c>
      <c r="D65" s="32">
        <v>22596</v>
      </c>
      <c r="E65" s="28" t="s">
        <v>161</v>
      </c>
      <c r="F65" s="30" t="s">
        <v>153</v>
      </c>
    </row>
    <row r="66" spans="1:6" ht="26.25">
      <c r="A66" s="26"/>
      <c r="B66" s="28" t="s">
        <v>142</v>
      </c>
      <c r="C66" s="29">
        <v>5677</v>
      </c>
      <c r="D66" s="32">
        <v>21584</v>
      </c>
      <c r="E66" s="28" t="s">
        <v>161</v>
      </c>
      <c r="F66" s="28" t="s">
        <v>149</v>
      </c>
    </row>
    <row r="67" spans="1:6" ht="26.25">
      <c r="A67" s="26"/>
      <c r="B67" s="28" t="s">
        <v>148</v>
      </c>
      <c r="C67" s="29">
        <v>3445</v>
      </c>
      <c r="D67" s="32">
        <v>21313</v>
      </c>
      <c r="E67" s="28" t="s">
        <v>161</v>
      </c>
      <c r="F67" s="30" t="s">
        <v>152</v>
      </c>
    </row>
    <row r="68" spans="1:6" ht="26.25">
      <c r="A68" s="26"/>
      <c r="B68" s="28" t="s">
        <v>145</v>
      </c>
      <c r="C68" s="29">
        <v>7889</v>
      </c>
      <c r="D68" s="32">
        <v>21193</v>
      </c>
      <c r="E68" s="28" t="s">
        <v>161</v>
      </c>
      <c r="F68" s="30" t="s">
        <v>155</v>
      </c>
    </row>
    <row r="69" spans="1:6" ht="26.25">
      <c r="A69" s="26"/>
    </row>
    <row r="70" spans="1:6" ht="26.25">
      <c r="A70" s="26"/>
    </row>
    <row r="71" spans="1:6" ht="26.25">
      <c r="A71" s="26"/>
    </row>
    <row r="72" spans="1:6" ht="26.25">
      <c r="A72" s="26"/>
    </row>
    <row r="73" spans="1:6" ht="26.25">
      <c r="A73" s="26"/>
    </row>
    <row r="74" spans="1:6" ht="26.25">
      <c r="A74" s="26"/>
    </row>
    <row r="75" spans="1:6" ht="26.25">
      <c r="A75" s="26"/>
    </row>
    <row r="76" spans="1:6" ht="26.25">
      <c r="A76" s="26"/>
    </row>
    <row r="77" spans="1:6" ht="26.25">
      <c r="A77" s="26"/>
    </row>
    <row r="78" spans="1:6" ht="26.25">
      <c r="A78" s="26"/>
    </row>
    <row r="79" spans="1:6" ht="26.25">
      <c r="A79" s="26"/>
    </row>
    <row r="80" spans="1:6" ht="26.25">
      <c r="A80" s="26"/>
    </row>
    <row r="81" spans="1:1" ht="26.25">
      <c r="A81" s="26"/>
    </row>
    <row r="82" spans="1:1" ht="26.25">
      <c r="A82" s="26"/>
    </row>
    <row r="83" spans="1:1" ht="26.25">
      <c r="A83" s="26"/>
    </row>
    <row r="84" spans="1:1" ht="26.25">
      <c r="A84" s="26"/>
    </row>
    <row r="85" spans="1:1" ht="26.25">
      <c r="A85" s="26"/>
    </row>
    <row r="86" spans="1:1" ht="26.25">
      <c r="A86" s="26"/>
    </row>
    <row r="87" spans="1:1" ht="26.25">
      <c r="A87" s="26"/>
    </row>
    <row r="88" spans="1:1" ht="26.25">
      <c r="A88" s="26"/>
    </row>
    <row r="89" spans="1:1" ht="26.25">
      <c r="A89" s="26"/>
    </row>
    <row r="90" spans="1:1" ht="26.25">
      <c r="A90" s="26"/>
    </row>
    <row r="91" spans="1:1" ht="26.25">
      <c r="A91" s="26"/>
    </row>
    <row r="92" spans="1:1" ht="26.25">
      <c r="A92" s="26"/>
    </row>
    <row r="93" spans="1:1" ht="26.25">
      <c r="A93" s="26"/>
    </row>
    <row r="94" spans="1:1" ht="26.25">
      <c r="A94" s="26"/>
    </row>
    <row r="95" spans="1:1" ht="26.25">
      <c r="A95" s="26"/>
    </row>
    <row r="96" spans="1:1" ht="26.25">
      <c r="A96" s="26"/>
    </row>
    <row r="97" spans="1:1" ht="26.25">
      <c r="A97" s="26"/>
    </row>
    <row r="98" spans="1:1" ht="26.25">
      <c r="A98" s="26"/>
    </row>
    <row r="99" spans="1:1" ht="26.25">
      <c r="A99" s="26"/>
    </row>
    <row r="100" spans="1:1" ht="26.25">
      <c r="A100" s="26"/>
    </row>
    <row r="101" spans="1:1" ht="26.25">
      <c r="A101" s="26"/>
    </row>
    <row r="102" spans="1:1" ht="26.25">
      <c r="A102" s="26"/>
    </row>
    <row r="103" spans="1:1" ht="26.25">
      <c r="A103" s="26"/>
    </row>
    <row r="104" spans="1:1" ht="26.25">
      <c r="A104" s="26"/>
    </row>
    <row r="105" spans="1:1" ht="26.25">
      <c r="A105" s="26"/>
    </row>
    <row r="106" spans="1:1" ht="26.25">
      <c r="A106" s="26"/>
    </row>
    <row r="107" spans="1:1" ht="26.25">
      <c r="A107" s="26"/>
    </row>
    <row r="108" spans="1:1" ht="26.25">
      <c r="A108" s="26"/>
    </row>
    <row r="109" spans="1:1" ht="26.25">
      <c r="A109" s="26"/>
    </row>
    <row r="110" spans="1:1" ht="26.25">
      <c r="A110" s="26"/>
    </row>
    <row r="111" spans="1:1" ht="26.25">
      <c r="A111" s="26"/>
    </row>
    <row r="112" spans="1:1" ht="26.25">
      <c r="A112" s="26"/>
    </row>
    <row r="113" spans="1:1" ht="26.25">
      <c r="A113" s="26"/>
    </row>
    <row r="114" spans="1:1" ht="26.25">
      <c r="A114" s="26"/>
    </row>
    <row r="115" spans="1:1" ht="26.25">
      <c r="A115" s="26"/>
    </row>
    <row r="116" spans="1:1" ht="26.25">
      <c r="A116" s="26"/>
    </row>
    <row r="117" spans="1:1" ht="26.25">
      <c r="A117" s="26"/>
    </row>
    <row r="118" spans="1:1" ht="26.25">
      <c r="A118" s="26"/>
    </row>
    <row r="119" spans="1:1" ht="26.25">
      <c r="A119" s="26"/>
    </row>
    <row r="120" spans="1:1" ht="26.25">
      <c r="A120" s="26"/>
    </row>
    <row r="121" spans="1:1" ht="26.25">
      <c r="A121" s="26"/>
    </row>
    <row r="122" spans="1:1" ht="26.25">
      <c r="A122" s="26"/>
    </row>
    <row r="123" spans="1:1" ht="26.25">
      <c r="A123" s="26"/>
    </row>
    <row r="124" spans="1:1" ht="26.25">
      <c r="A124" s="26"/>
    </row>
    <row r="125" spans="1:1" ht="26.25">
      <c r="A125" s="26"/>
    </row>
    <row r="126" spans="1:1" ht="26.25">
      <c r="A126" s="26"/>
    </row>
    <row r="127" spans="1:1" ht="26.25">
      <c r="A127" s="26"/>
    </row>
    <row r="128" spans="1:1" ht="26.25">
      <c r="A128" s="26"/>
    </row>
    <row r="129" spans="1:1" ht="26.25">
      <c r="A129" s="26"/>
    </row>
    <row r="130" spans="1:1" ht="26.25">
      <c r="A130" s="26"/>
    </row>
    <row r="131" spans="1:1" ht="26.25">
      <c r="A131" s="26"/>
    </row>
    <row r="132" spans="1:1" ht="26.25">
      <c r="A132" s="26"/>
    </row>
    <row r="133" spans="1:1" ht="26.25">
      <c r="A133" s="26"/>
    </row>
    <row r="134" spans="1:1" ht="26.25">
      <c r="A134" s="26"/>
    </row>
    <row r="135" spans="1:1" ht="26.25">
      <c r="A135" s="26"/>
    </row>
    <row r="136" spans="1:1" ht="26.25">
      <c r="A136" s="26"/>
    </row>
    <row r="137" spans="1:1" ht="26.25">
      <c r="A137" s="26"/>
    </row>
    <row r="138" spans="1:1" ht="26.25">
      <c r="A138" s="26"/>
    </row>
    <row r="139" spans="1:1" ht="26.25">
      <c r="A139" s="26"/>
    </row>
    <row r="140" spans="1:1" ht="26.25">
      <c r="A140" s="26"/>
    </row>
    <row r="141" spans="1:1" ht="26.25">
      <c r="A141" s="26"/>
    </row>
    <row r="142" spans="1:1" ht="26.25">
      <c r="A142" s="26"/>
    </row>
    <row r="143" spans="1:1" ht="26.25">
      <c r="A143" s="26"/>
    </row>
    <row r="144" spans="1:1" ht="26.25">
      <c r="A144" s="26"/>
    </row>
    <row r="145" spans="1:1" ht="26.25">
      <c r="A145" s="26"/>
    </row>
    <row r="146" spans="1:1" ht="26.25">
      <c r="A146" s="26"/>
    </row>
    <row r="147" spans="1:1" ht="26.25">
      <c r="A147" s="26"/>
    </row>
    <row r="148" spans="1:1" ht="26.25">
      <c r="A148" s="26"/>
    </row>
    <row r="149" spans="1:1" ht="26.25">
      <c r="A149" s="26"/>
    </row>
    <row r="150" spans="1:1" ht="26.25">
      <c r="A150" s="26"/>
    </row>
    <row r="151" spans="1:1" ht="26.25">
      <c r="A151" s="26"/>
    </row>
    <row r="152" spans="1:1" ht="26.25">
      <c r="A152" s="26"/>
    </row>
    <row r="153" spans="1:1" ht="26.25">
      <c r="A153" s="26"/>
    </row>
    <row r="154" spans="1:1" ht="26.25">
      <c r="A154" s="26"/>
    </row>
    <row r="155" spans="1:1" ht="26.25">
      <c r="A155" s="26"/>
    </row>
    <row r="156" spans="1:1" ht="26.25">
      <c r="A156" s="26"/>
    </row>
    <row r="157" spans="1:1" ht="26.25">
      <c r="A157" s="26"/>
    </row>
    <row r="158" spans="1:1" ht="26.25">
      <c r="A158" s="26"/>
    </row>
    <row r="159" spans="1:1" ht="26.25">
      <c r="A159" s="26"/>
    </row>
    <row r="160" spans="1:1" ht="26.25">
      <c r="A160" s="26"/>
    </row>
    <row r="161" spans="1:1" ht="26.25">
      <c r="A161" s="26"/>
    </row>
    <row r="162" spans="1:1" ht="26.25">
      <c r="A162" s="26"/>
    </row>
    <row r="163" spans="1:1" ht="26.25">
      <c r="A163" s="26"/>
    </row>
    <row r="164" spans="1:1" ht="26.25">
      <c r="A164" s="26"/>
    </row>
    <row r="165" spans="1:1" ht="26.25">
      <c r="A165" s="26"/>
    </row>
    <row r="166" spans="1:1" ht="26.25">
      <c r="A166" s="26"/>
    </row>
    <row r="167" spans="1:1" ht="26.25">
      <c r="A167" s="26"/>
    </row>
    <row r="168" spans="1:1" ht="26.25">
      <c r="A168" s="26"/>
    </row>
    <row r="169" spans="1:1" ht="26.25">
      <c r="A169" s="26"/>
    </row>
    <row r="170" spans="1:1" ht="26.25">
      <c r="A170" s="26"/>
    </row>
    <row r="171" spans="1:1" ht="26.25">
      <c r="A171" s="26"/>
    </row>
    <row r="172" spans="1:1" ht="26.25">
      <c r="A172" s="26"/>
    </row>
    <row r="173" spans="1:1" ht="26.25">
      <c r="A173" s="26"/>
    </row>
    <row r="174" spans="1:1" ht="26.25">
      <c r="A174" s="26"/>
    </row>
    <row r="175" spans="1:1" ht="26.25">
      <c r="A175" s="26"/>
    </row>
    <row r="176" spans="1:1" ht="26.25">
      <c r="A176" s="26"/>
    </row>
    <row r="177" spans="1:1" ht="26.25">
      <c r="A177" s="26"/>
    </row>
    <row r="178" spans="1:1" ht="26.25">
      <c r="A178" s="26"/>
    </row>
    <row r="179" spans="1:1" ht="26.25">
      <c r="A179" s="26"/>
    </row>
    <row r="180" spans="1:1" ht="26.25">
      <c r="A180" s="26"/>
    </row>
    <row r="181" spans="1:1" ht="26.25">
      <c r="A181" s="26"/>
    </row>
    <row r="182" spans="1:1" ht="26.25">
      <c r="A182" s="26"/>
    </row>
    <row r="183" spans="1:1" ht="26.25">
      <c r="A183" s="26"/>
    </row>
    <row r="184" spans="1:1" ht="26.25">
      <c r="A184" s="26"/>
    </row>
    <row r="185" spans="1:1" ht="26.25">
      <c r="A185" s="26"/>
    </row>
    <row r="186" spans="1:1" ht="26.25">
      <c r="A186" s="26"/>
    </row>
    <row r="187" spans="1:1" ht="26.25">
      <c r="A187" s="26"/>
    </row>
    <row r="188" spans="1:1" ht="26.25">
      <c r="A188" s="26"/>
    </row>
    <row r="189" spans="1:1" ht="26.25">
      <c r="A189" s="26"/>
    </row>
    <row r="190" spans="1:1" ht="26.25">
      <c r="A190" s="26"/>
    </row>
    <row r="191" spans="1:1" ht="26.25">
      <c r="A191" s="26"/>
    </row>
    <row r="192" spans="1:1" ht="26.25">
      <c r="A192" s="26"/>
    </row>
    <row r="193" spans="1:1" ht="26.25">
      <c r="A193" s="26"/>
    </row>
    <row r="194" spans="1:1" ht="26.25">
      <c r="A194" s="26"/>
    </row>
    <row r="195" spans="1:1" ht="26.25">
      <c r="A195" s="26"/>
    </row>
    <row r="196" spans="1:1" ht="26.25">
      <c r="A196" s="26"/>
    </row>
    <row r="197" spans="1:1" ht="26.25">
      <c r="A197" s="26"/>
    </row>
    <row r="198" spans="1:1" ht="26.25">
      <c r="A198" s="26"/>
    </row>
    <row r="199" spans="1:1" ht="26.25">
      <c r="A199" s="26"/>
    </row>
    <row r="200" spans="1:1" ht="26.25">
      <c r="A200" s="26"/>
    </row>
    <row r="201" spans="1:1" ht="26.25">
      <c r="A201" s="26"/>
    </row>
    <row r="202" spans="1:1" ht="26.25">
      <c r="A202" s="26"/>
    </row>
    <row r="203" spans="1:1" ht="26.25">
      <c r="A203" s="26"/>
    </row>
    <row r="204" spans="1:1" ht="26.25">
      <c r="A204" s="26"/>
    </row>
    <row r="205" spans="1:1" ht="26.25">
      <c r="A205" s="26"/>
    </row>
    <row r="206" spans="1:1" ht="26.25">
      <c r="A206" s="26"/>
    </row>
    <row r="207" spans="1:1" ht="26.25">
      <c r="A207" s="26"/>
    </row>
    <row r="208" spans="1:1" ht="26.25">
      <c r="A208" s="26"/>
    </row>
    <row r="209" spans="1:1" ht="26.25">
      <c r="A209" s="26"/>
    </row>
    <row r="210" spans="1:1" ht="26.25">
      <c r="A210" s="26"/>
    </row>
    <row r="211" spans="1:1" ht="26.25">
      <c r="A211" s="26"/>
    </row>
    <row r="212" spans="1:1" ht="26.25">
      <c r="A212" s="26"/>
    </row>
    <row r="213" spans="1:1" ht="26.25">
      <c r="A213" s="26"/>
    </row>
    <row r="214" spans="1:1" ht="26.25">
      <c r="A214" s="26"/>
    </row>
    <row r="215" spans="1:1" ht="26.25">
      <c r="A215" s="26"/>
    </row>
    <row r="216" spans="1:1" ht="26.25">
      <c r="A216" s="26"/>
    </row>
    <row r="217" spans="1:1" ht="26.25">
      <c r="A217" s="26"/>
    </row>
    <row r="218" spans="1:1" ht="26.25">
      <c r="A218" s="26"/>
    </row>
    <row r="219" spans="1:1" ht="26.25">
      <c r="A219" s="26"/>
    </row>
    <row r="220" spans="1:1" ht="26.25">
      <c r="A220" s="26"/>
    </row>
    <row r="221" spans="1:1" ht="26.25">
      <c r="A221" s="26"/>
    </row>
    <row r="222" spans="1:1" ht="26.25">
      <c r="A222" s="26"/>
    </row>
    <row r="223" spans="1:1" ht="26.25">
      <c r="A223" s="26"/>
    </row>
    <row r="224" spans="1:1" ht="26.25">
      <c r="A224" s="26"/>
    </row>
    <row r="225" spans="1:1" ht="26.25">
      <c r="A225" s="26"/>
    </row>
    <row r="226" spans="1:1" ht="26.25">
      <c r="A226" s="26"/>
    </row>
    <row r="227" spans="1:1" ht="26.25">
      <c r="A227" s="26"/>
    </row>
    <row r="228" spans="1:1" ht="26.25">
      <c r="A228" s="26"/>
    </row>
    <row r="229" spans="1:1" ht="26.25">
      <c r="A229" s="26"/>
    </row>
    <row r="230" spans="1:1" ht="26.25">
      <c r="A230" s="26"/>
    </row>
    <row r="231" spans="1:1" ht="26.25">
      <c r="A231" s="26"/>
    </row>
    <row r="232" spans="1:1" ht="26.25">
      <c r="A232" s="26"/>
    </row>
    <row r="233" spans="1:1" ht="26.25">
      <c r="A233" s="26"/>
    </row>
    <row r="234" spans="1:1" ht="26.25">
      <c r="A234" s="26"/>
    </row>
    <row r="235" spans="1:1" ht="26.25">
      <c r="A235" s="26"/>
    </row>
    <row r="236" spans="1:1" ht="26.25">
      <c r="A236" s="26"/>
    </row>
    <row r="237" spans="1:1" ht="26.25">
      <c r="A237" s="26"/>
    </row>
    <row r="238" spans="1:1" ht="26.25">
      <c r="A238" s="26"/>
    </row>
    <row r="239" spans="1:1" ht="26.25">
      <c r="A239" s="26"/>
    </row>
    <row r="240" spans="1:1" ht="26.25">
      <c r="A240" s="26"/>
    </row>
    <row r="241" spans="1:1" ht="26.25">
      <c r="A241" s="26"/>
    </row>
    <row r="242" spans="1:1" ht="26.25">
      <c r="A242" s="26"/>
    </row>
    <row r="243" spans="1:1" ht="26.25">
      <c r="A243" s="26"/>
    </row>
    <row r="244" spans="1:1" ht="26.25">
      <c r="A244" s="26"/>
    </row>
    <row r="245" spans="1:1" ht="26.25">
      <c r="A245" s="26"/>
    </row>
    <row r="246" spans="1:1" ht="26.25">
      <c r="A246" s="26"/>
    </row>
    <row r="247" spans="1:1" ht="26.25">
      <c r="A247" s="26"/>
    </row>
    <row r="248" spans="1:1" ht="26.25">
      <c r="A248" s="26"/>
    </row>
    <row r="249" spans="1:1" ht="26.25">
      <c r="A249" s="26"/>
    </row>
    <row r="250" spans="1:1" ht="26.25">
      <c r="A250" s="26"/>
    </row>
    <row r="251" spans="1:1" ht="26.25">
      <c r="A251" s="26"/>
    </row>
    <row r="252" spans="1:1" ht="26.25">
      <c r="A252" s="26"/>
    </row>
    <row r="253" spans="1:1" ht="26.25">
      <c r="A253" s="26"/>
    </row>
    <row r="254" spans="1:1" ht="26.25">
      <c r="A254" s="26"/>
    </row>
    <row r="255" spans="1:1" ht="26.25">
      <c r="A255" s="26"/>
    </row>
    <row r="256" spans="1:1" ht="26.25">
      <c r="A256" s="26"/>
    </row>
    <row r="257" spans="1:1" ht="26.25">
      <c r="A257" s="26"/>
    </row>
    <row r="258" spans="1:1" ht="26.25">
      <c r="A258" s="26"/>
    </row>
    <row r="259" spans="1:1" ht="26.25">
      <c r="A259" s="26"/>
    </row>
    <row r="260" spans="1:1" ht="26.25">
      <c r="A260" s="26"/>
    </row>
    <row r="261" spans="1:1" ht="26.25">
      <c r="A261" s="26"/>
    </row>
    <row r="262" spans="1:1" ht="26.25">
      <c r="A262" s="26"/>
    </row>
    <row r="263" spans="1:1" ht="26.25">
      <c r="A263" s="26"/>
    </row>
    <row r="264" spans="1:1" ht="26.25">
      <c r="A264" s="26"/>
    </row>
    <row r="265" spans="1:1" ht="26.25">
      <c r="A265" s="26"/>
    </row>
    <row r="266" spans="1:1" ht="26.25">
      <c r="A266" s="26"/>
    </row>
    <row r="267" spans="1:1" ht="26.25">
      <c r="A267" s="26"/>
    </row>
    <row r="268" spans="1:1" ht="26.25">
      <c r="A268" s="26"/>
    </row>
    <row r="269" spans="1:1" ht="26.25">
      <c r="A269" s="26"/>
    </row>
    <row r="270" spans="1:1" ht="26.25">
      <c r="A270" s="26"/>
    </row>
    <row r="271" spans="1:1" ht="26.25">
      <c r="A271" s="26"/>
    </row>
    <row r="272" spans="1:1" ht="26.25">
      <c r="A272" s="26"/>
    </row>
    <row r="273" spans="1:1" ht="26.25">
      <c r="A273" s="26"/>
    </row>
    <row r="274" spans="1:1" ht="26.25">
      <c r="A274" s="26"/>
    </row>
    <row r="275" spans="1:1" ht="26.25">
      <c r="A275" s="26"/>
    </row>
    <row r="276" spans="1:1" ht="26.25">
      <c r="A276" s="26"/>
    </row>
    <row r="277" spans="1:1" ht="26.25">
      <c r="A277" s="26"/>
    </row>
    <row r="278" spans="1:1" ht="26.25">
      <c r="A278" s="26"/>
    </row>
    <row r="279" spans="1:1" ht="26.25">
      <c r="A279" s="26"/>
    </row>
    <row r="280" spans="1:1" ht="26.25">
      <c r="A280" s="26"/>
    </row>
    <row r="281" spans="1:1" ht="26.25">
      <c r="A281" s="26"/>
    </row>
    <row r="282" spans="1:1" ht="26.25">
      <c r="A282" s="26"/>
    </row>
    <row r="283" spans="1:1" ht="26.25">
      <c r="A283" s="26"/>
    </row>
    <row r="284" spans="1:1" ht="26.25">
      <c r="A284" s="26"/>
    </row>
    <row r="285" spans="1:1" ht="26.25">
      <c r="A285" s="26"/>
    </row>
    <row r="286" spans="1:1" ht="26.25">
      <c r="A286" s="26"/>
    </row>
    <row r="287" spans="1:1" ht="26.25">
      <c r="A287" s="26"/>
    </row>
    <row r="288" spans="1:1" ht="26.25">
      <c r="A288" s="26"/>
    </row>
    <row r="289" spans="1:1" ht="26.25">
      <c r="A289" s="26"/>
    </row>
    <row r="290" spans="1:1" ht="26.25">
      <c r="A290" s="26"/>
    </row>
    <row r="291" spans="1:1" ht="26.25">
      <c r="A291" s="26"/>
    </row>
    <row r="292" spans="1:1" ht="26.25">
      <c r="A292" s="26"/>
    </row>
    <row r="293" spans="1:1" ht="26.25">
      <c r="A293" s="26"/>
    </row>
    <row r="294" spans="1:1" ht="26.25">
      <c r="A294" s="26"/>
    </row>
    <row r="295" spans="1:1" ht="26.25">
      <c r="A295" s="26"/>
    </row>
    <row r="296" spans="1:1" ht="26.25">
      <c r="A296" s="26"/>
    </row>
    <row r="297" spans="1:1" ht="26.25">
      <c r="A297" s="26"/>
    </row>
    <row r="298" spans="1:1" ht="26.25">
      <c r="A298" s="26"/>
    </row>
    <row r="299" spans="1:1" ht="26.25">
      <c r="A299" s="26"/>
    </row>
    <row r="300" spans="1:1" ht="26.25">
      <c r="A300" s="26"/>
    </row>
    <row r="301" spans="1:1" ht="26.25">
      <c r="A301" s="26"/>
    </row>
    <row r="302" spans="1:1" ht="26.25">
      <c r="A302" s="26"/>
    </row>
    <row r="303" spans="1:1" ht="26.25">
      <c r="A303" s="26"/>
    </row>
    <row r="304" spans="1:1" ht="26.25">
      <c r="A304" s="26"/>
    </row>
    <row r="305" spans="1:1" ht="26.25">
      <c r="A305" s="26"/>
    </row>
    <row r="306" spans="1:1" ht="26.25">
      <c r="A306" s="26"/>
    </row>
    <row r="307" spans="1:1" ht="26.25">
      <c r="A307" s="26"/>
    </row>
    <row r="308" spans="1:1" ht="26.25">
      <c r="A308" s="26"/>
    </row>
    <row r="309" spans="1:1" ht="26.25">
      <c r="A309" s="26"/>
    </row>
    <row r="310" spans="1:1" ht="26.25">
      <c r="A310" s="26"/>
    </row>
    <row r="311" spans="1:1" ht="26.25">
      <c r="A311" s="26"/>
    </row>
    <row r="312" spans="1:1" ht="26.25">
      <c r="A312" s="26"/>
    </row>
    <row r="313" spans="1:1" ht="26.25">
      <c r="A313" s="26"/>
    </row>
    <row r="314" spans="1:1" ht="26.25">
      <c r="A314" s="26"/>
    </row>
    <row r="315" spans="1:1" ht="26.25">
      <c r="A315" s="26"/>
    </row>
    <row r="316" spans="1:1" ht="26.25">
      <c r="A316" s="26"/>
    </row>
    <row r="317" spans="1:1" ht="26.25">
      <c r="A317" s="26"/>
    </row>
    <row r="318" spans="1:1" ht="26.25">
      <c r="A318" s="26"/>
    </row>
    <row r="319" spans="1:1" ht="26.25">
      <c r="A319" s="26"/>
    </row>
    <row r="320" spans="1:1" ht="26.25">
      <c r="A320" s="26"/>
    </row>
    <row r="321" spans="1:1" ht="26.25">
      <c r="A321" s="26"/>
    </row>
    <row r="322" spans="1:1" ht="26.25">
      <c r="A322" s="26"/>
    </row>
    <row r="323" spans="1:1" ht="26.25">
      <c r="A323" s="26"/>
    </row>
    <row r="324" spans="1:1" ht="26.25">
      <c r="A324" s="26"/>
    </row>
    <row r="325" spans="1:1" ht="26.25">
      <c r="A325" s="26"/>
    </row>
    <row r="326" spans="1:1" ht="26.25">
      <c r="A326" s="26"/>
    </row>
    <row r="327" spans="1:1" ht="26.25">
      <c r="A327" s="26"/>
    </row>
    <row r="328" spans="1:1" ht="26.25">
      <c r="A328" s="26"/>
    </row>
    <row r="329" spans="1:1" ht="26.25">
      <c r="A329" s="26"/>
    </row>
    <row r="330" spans="1:1" ht="26.25">
      <c r="A330" s="26"/>
    </row>
    <row r="331" spans="1:1" ht="26.25">
      <c r="A331" s="26"/>
    </row>
    <row r="332" spans="1:1" ht="26.25">
      <c r="A332" s="26"/>
    </row>
    <row r="333" spans="1:1" ht="26.25">
      <c r="A333" s="26"/>
    </row>
    <row r="334" spans="1:1" ht="26.25">
      <c r="A334" s="26"/>
    </row>
    <row r="335" spans="1:1" ht="26.25">
      <c r="A335" s="26"/>
    </row>
    <row r="336" spans="1:1" ht="26.25">
      <c r="A336" s="26"/>
    </row>
    <row r="337" spans="1:1" ht="26.25">
      <c r="A337" s="26"/>
    </row>
    <row r="338" spans="1:1" ht="26.25">
      <c r="A338" s="26"/>
    </row>
    <row r="339" spans="1:1" ht="26.25">
      <c r="A339" s="26"/>
    </row>
    <row r="340" spans="1:1" ht="26.25">
      <c r="A340" s="26"/>
    </row>
    <row r="341" spans="1:1" ht="26.25">
      <c r="A341" s="26"/>
    </row>
    <row r="342" spans="1:1" ht="26.25">
      <c r="A342" s="26"/>
    </row>
    <row r="343" spans="1:1" ht="26.25">
      <c r="A343" s="26"/>
    </row>
    <row r="344" spans="1:1" ht="26.25">
      <c r="A344" s="26"/>
    </row>
    <row r="345" spans="1:1" ht="26.25">
      <c r="A345" s="26"/>
    </row>
    <row r="346" spans="1:1" ht="26.25">
      <c r="A346" s="26"/>
    </row>
    <row r="347" spans="1:1" ht="26.25">
      <c r="A347" s="26"/>
    </row>
    <row r="348" spans="1:1" ht="26.25">
      <c r="A348" s="26"/>
    </row>
    <row r="349" spans="1:1" ht="26.25">
      <c r="A349" s="26"/>
    </row>
    <row r="350" spans="1:1" ht="26.25">
      <c r="A350" s="26"/>
    </row>
    <row r="351" spans="1:1" ht="26.25">
      <c r="A351" s="26"/>
    </row>
    <row r="352" spans="1:1" ht="26.25">
      <c r="A352" s="26"/>
    </row>
    <row r="353" spans="1:1" ht="26.25">
      <c r="A353" s="26"/>
    </row>
    <row r="354" spans="1:1" ht="26.25">
      <c r="A354" s="26"/>
    </row>
    <row r="355" spans="1:1" ht="26.25">
      <c r="A355" s="26"/>
    </row>
    <row r="356" spans="1:1" ht="26.25">
      <c r="A356" s="26"/>
    </row>
    <row r="357" spans="1:1" ht="26.25">
      <c r="A357" s="26"/>
    </row>
    <row r="358" spans="1:1" ht="26.25">
      <c r="A358" s="26"/>
    </row>
    <row r="359" spans="1:1" ht="26.25">
      <c r="A359" s="26"/>
    </row>
    <row r="360" spans="1:1" ht="26.25">
      <c r="A360" s="26"/>
    </row>
    <row r="361" spans="1:1" ht="26.25">
      <c r="A361" s="26"/>
    </row>
    <row r="362" spans="1:1" ht="26.25">
      <c r="A362" s="26"/>
    </row>
    <row r="363" spans="1:1" ht="26.25">
      <c r="A363" s="26"/>
    </row>
    <row r="364" spans="1:1" ht="26.25">
      <c r="A364" s="26"/>
    </row>
    <row r="365" spans="1:1" ht="26.25">
      <c r="A365" s="26"/>
    </row>
    <row r="366" spans="1:1" ht="26.25">
      <c r="A366" s="26"/>
    </row>
    <row r="367" spans="1:1" ht="26.25">
      <c r="A367" s="26"/>
    </row>
    <row r="368" spans="1:1" ht="26.25">
      <c r="A368" s="26"/>
    </row>
    <row r="369" spans="1:1" ht="26.25">
      <c r="A369" s="26"/>
    </row>
    <row r="370" spans="1:1" ht="26.25">
      <c r="A370" s="26"/>
    </row>
    <row r="371" spans="1:1" ht="26.25">
      <c r="A371" s="26"/>
    </row>
    <row r="372" spans="1:1" ht="26.25">
      <c r="A372" s="26"/>
    </row>
    <row r="373" spans="1:1" ht="26.25">
      <c r="A373" s="26"/>
    </row>
    <row r="374" spans="1:1" ht="26.25">
      <c r="A374" s="26"/>
    </row>
    <row r="375" spans="1:1" ht="26.25">
      <c r="A375" s="26"/>
    </row>
    <row r="376" spans="1:1" ht="26.25">
      <c r="A376" s="26"/>
    </row>
    <row r="377" spans="1:1" ht="26.25">
      <c r="A377" s="26"/>
    </row>
    <row r="378" spans="1:1" ht="26.25">
      <c r="A378" s="26"/>
    </row>
    <row r="379" spans="1:1" ht="26.25">
      <c r="A379" s="26"/>
    </row>
    <row r="380" spans="1:1" ht="26.25">
      <c r="A380" s="26"/>
    </row>
    <row r="381" spans="1:1" ht="26.25">
      <c r="A381" s="26"/>
    </row>
    <row r="382" spans="1:1" ht="26.25">
      <c r="A382" s="26"/>
    </row>
    <row r="383" spans="1:1" ht="26.25">
      <c r="A383" s="26"/>
    </row>
    <row r="384" spans="1:1" ht="26.25">
      <c r="A384" s="26"/>
    </row>
    <row r="385" spans="1:1" ht="26.25">
      <c r="A385" s="26"/>
    </row>
    <row r="386" spans="1:1" ht="26.25">
      <c r="A386" s="26"/>
    </row>
    <row r="387" spans="1:1" ht="26.25">
      <c r="A387" s="26"/>
    </row>
    <row r="388" spans="1:1" ht="26.25">
      <c r="A388" s="26"/>
    </row>
    <row r="389" spans="1:1" ht="26.25">
      <c r="A389" s="26"/>
    </row>
    <row r="390" spans="1:1" ht="26.25">
      <c r="A390" s="26"/>
    </row>
    <row r="391" spans="1:1" ht="26.25">
      <c r="A391" s="26"/>
    </row>
    <row r="392" spans="1:1" ht="26.25">
      <c r="A392" s="26"/>
    </row>
    <row r="393" spans="1:1" ht="26.25">
      <c r="A393" s="26"/>
    </row>
    <row r="394" spans="1:1" ht="26.25">
      <c r="A394" s="26"/>
    </row>
    <row r="395" spans="1:1" ht="26.25">
      <c r="A395" s="26"/>
    </row>
    <row r="396" spans="1:1" ht="26.25">
      <c r="A396" s="26"/>
    </row>
    <row r="397" spans="1:1" ht="26.25">
      <c r="A397" s="26"/>
    </row>
    <row r="398" spans="1:1" ht="26.25">
      <c r="A398" s="26"/>
    </row>
    <row r="399" spans="1:1" ht="26.25">
      <c r="A399" s="26"/>
    </row>
    <row r="400" spans="1:1" ht="26.25">
      <c r="A400" s="26"/>
    </row>
    <row r="401" spans="1:1" ht="26.25">
      <c r="A401" s="26"/>
    </row>
    <row r="402" spans="1:1" ht="26.25">
      <c r="A402" s="26"/>
    </row>
    <row r="403" spans="1:1" ht="26.25">
      <c r="A403" s="26"/>
    </row>
    <row r="404" spans="1:1" ht="26.25">
      <c r="A404" s="26"/>
    </row>
    <row r="405" spans="1:1" ht="26.25">
      <c r="A405" s="26"/>
    </row>
    <row r="406" spans="1:1" ht="26.25">
      <c r="A406" s="26"/>
    </row>
    <row r="407" spans="1:1" ht="26.25">
      <c r="A407" s="26"/>
    </row>
    <row r="408" spans="1:1" ht="26.25">
      <c r="A408" s="26"/>
    </row>
    <row r="409" spans="1:1" ht="26.25">
      <c r="A409" s="26"/>
    </row>
    <row r="410" spans="1:1" ht="26.25">
      <c r="A410" s="26"/>
    </row>
    <row r="411" spans="1:1" ht="26.25">
      <c r="A411" s="26"/>
    </row>
    <row r="412" spans="1:1" ht="26.25">
      <c r="A412" s="26"/>
    </row>
    <row r="413" spans="1:1" ht="26.25">
      <c r="A413" s="26"/>
    </row>
    <row r="414" spans="1:1" ht="26.25">
      <c r="A414" s="26"/>
    </row>
    <row r="415" spans="1:1" ht="26.25">
      <c r="A415" s="26"/>
    </row>
    <row r="416" spans="1:1" ht="26.25">
      <c r="A416" s="26"/>
    </row>
    <row r="417" spans="1:1" ht="26.25">
      <c r="A417" s="26"/>
    </row>
    <row r="418" spans="1:1" ht="26.25">
      <c r="A418" s="26"/>
    </row>
    <row r="419" spans="1:1" ht="26.25">
      <c r="A419" s="26"/>
    </row>
    <row r="420" spans="1:1" ht="26.25">
      <c r="A420" s="26"/>
    </row>
    <row r="421" spans="1:1" ht="26.25">
      <c r="A421" s="26"/>
    </row>
    <row r="422" spans="1:1" ht="26.25">
      <c r="A422" s="26"/>
    </row>
    <row r="423" spans="1:1" ht="26.25">
      <c r="A423" s="26"/>
    </row>
    <row r="424" spans="1:1" ht="26.25">
      <c r="A424" s="26"/>
    </row>
    <row r="425" spans="1:1" ht="26.25">
      <c r="A425" s="26"/>
    </row>
    <row r="426" spans="1:1" ht="26.25">
      <c r="A426" s="26"/>
    </row>
    <row r="427" spans="1:1" ht="26.25">
      <c r="A427" s="26"/>
    </row>
    <row r="428" spans="1:1" ht="26.25">
      <c r="A428" s="26"/>
    </row>
    <row r="429" spans="1:1" ht="26.25">
      <c r="A429" s="26"/>
    </row>
    <row r="430" spans="1:1" ht="26.25">
      <c r="A430" s="26"/>
    </row>
    <row r="431" spans="1:1" ht="26.25">
      <c r="A431" s="26"/>
    </row>
    <row r="432" spans="1:1" ht="26.25">
      <c r="A432" s="26"/>
    </row>
    <row r="433" spans="1:1" ht="26.25">
      <c r="A433" s="26"/>
    </row>
    <row r="434" spans="1:1" ht="26.25">
      <c r="A434" s="26"/>
    </row>
    <row r="435" spans="1:1" ht="26.25">
      <c r="A435" s="26"/>
    </row>
    <row r="436" spans="1:1" ht="26.25">
      <c r="A436" s="26"/>
    </row>
    <row r="437" spans="1:1" ht="26.25">
      <c r="A437" s="26"/>
    </row>
    <row r="438" spans="1:1" ht="26.25">
      <c r="A438" s="26"/>
    </row>
    <row r="439" spans="1:1" ht="26.25">
      <c r="A439" s="26"/>
    </row>
    <row r="440" spans="1:1" ht="26.25">
      <c r="A440" s="26"/>
    </row>
    <row r="441" spans="1:1" ht="26.25">
      <c r="A441" s="26"/>
    </row>
    <row r="442" spans="1:1" ht="26.25">
      <c r="A442" s="26"/>
    </row>
    <row r="443" spans="1:1" ht="26.25">
      <c r="A443" s="26"/>
    </row>
    <row r="444" spans="1:1" ht="26.25">
      <c r="A444" s="26"/>
    </row>
    <row r="445" spans="1:1" ht="26.25">
      <c r="A445" s="26"/>
    </row>
    <row r="446" spans="1:1" ht="26.25">
      <c r="A446" s="26"/>
    </row>
    <row r="447" spans="1:1" ht="26.25">
      <c r="A447" s="26"/>
    </row>
    <row r="448" spans="1:1" ht="26.25">
      <c r="A448" s="26"/>
    </row>
    <row r="449" spans="1:1" ht="26.25">
      <c r="A449" s="26"/>
    </row>
    <row r="450" spans="1:1" ht="26.25">
      <c r="A450" s="26"/>
    </row>
    <row r="451" spans="1:1" ht="26.25">
      <c r="A451" s="26"/>
    </row>
    <row r="452" spans="1:1" ht="26.25">
      <c r="A452" s="26"/>
    </row>
    <row r="453" spans="1:1" ht="26.25">
      <c r="A453" s="26"/>
    </row>
    <row r="454" spans="1:1" ht="26.25">
      <c r="A454" s="26"/>
    </row>
    <row r="455" spans="1:1" ht="26.25">
      <c r="A455" s="26"/>
    </row>
    <row r="456" spans="1:1" ht="26.25">
      <c r="A456" s="26"/>
    </row>
    <row r="457" spans="1:1" ht="26.25">
      <c r="A457" s="26"/>
    </row>
    <row r="458" spans="1:1" ht="26.25">
      <c r="A458" s="26"/>
    </row>
    <row r="459" spans="1:1" ht="26.25">
      <c r="A459" s="26"/>
    </row>
    <row r="460" spans="1:1" ht="26.25">
      <c r="A460" s="26"/>
    </row>
    <row r="461" spans="1:1" ht="26.25">
      <c r="A461" s="26"/>
    </row>
    <row r="462" spans="1:1" ht="26.25">
      <c r="A462" s="26"/>
    </row>
    <row r="463" spans="1:1" ht="26.25">
      <c r="A463" s="26"/>
    </row>
    <row r="464" spans="1:1" ht="26.25">
      <c r="A464" s="26"/>
    </row>
    <row r="465" spans="1:1" ht="26.25">
      <c r="A465" s="26"/>
    </row>
    <row r="466" spans="1:1" ht="26.25">
      <c r="A466" s="26"/>
    </row>
    <row r="467" spans="1:1" ht="26.25">
      <c r="A467" s="26"/>
    </row>
    <row r="468" spans="1:1" ht="26.25">
      <c r="A468" s="26"/>
    </row>
    <row r="469" spans="1:1" ht="26.25">
      <c r="A469" s="26"/>
    </row>
    <row r="470" spans="1:1" ht="26.25">
      <c r="A470" s="26"/>
    </row>
    <row r="471" spans="1:1" ht="26.25">
      <c r="A471" s="26"/>
    </row>
    <row r="472" spans="1:1" ht="26.25">
      <c r="A472" s="26"/>
    </row>
    <row r="473" spans="1:1" ht="26.25">
      <c r="A473" s="26"/>
    </row>
    <row r="474" spans="1:1" ht="26.25">
      <c r="A474" s="26"/>
    </row>
    <row r="475" spans="1:1" ht="26.25">
      <c r="A475" s="26"/>
    </row>
    <row r="476" spans="1:1" ht="26.25">
      <c r="A476" s="26"/>
    </row>
    <row r="477" spans="1:1" ht="26.25">
      <c r="A477" s="26"/>
    </row>
    <row r="478" spans="1:1" ht="26.25">
      <c r="A478" s="26"/>
    </row>
    <row r="479" spans="1:1" ht="26.25">
      <c r="A479" s="26"/>
    </row>
    <row r="480" spans="1:1" ht="26.25">
      <c r="A480" s="26"/>
    </row>
    <row r="481" spans="1:1" ht="26.25">
      <c r="A481" s="26"/>
    </row>
    <row r="482" spans="1:1" ht="26.25">
      <c r="A482" s="26"/>
    </row>
    <row r="483" spans="1:1" ht="26.25">
      <c r="A483" s="26"/>
    </row>
    <row r="484" spans="1:1" ht="26.25">
      <c r="A484" s="26"/>
    </row>
    <row r="485" spans="1:1" ht="26.25">
      <c r="A485" s="26"/>
    </row>
    <row r="486" spans="1:1" ht="26.25">
      <c r="A486" s="26"/>
    </row>
    <row r="487" spans="1:1" ht="26.25">
      <c r="A487" s="26"/>
    </row>
    <row r="488" spans="1:1" ht="26.25">
      <c r="A488" s="26"/>
    </row>
    <row r="489" spans="1:1" ht="26.25">
      <c r="A489" s="26"/>
    </row>
    <row r="490" spans="1:1" ht="26.25">
      <c r="A490" s="26"/>
    </row>
    <row r="491" spans="1:1" ht="26.25">
      <c r="A491" s="26"/>
    </row>
    <row r="492" spans="1:1" ht="26.25">
      <c r="A492" s="26"/>
    </row>
    <row r="493" spans="1:1" ht="26.25">
      <c r="A493" s="26"/>
    </row>
    <row r="494" spans="1:1" ht="26.25">
      <c r="A494" s="26"/>
    </row>
    <row r="495" spans="1:1" ht="26.25">
      <c r="A495" s="26"/>
    </row>
    <row r="496" spans="1:1" ht="26.25">
      <c r="A496" s="26"/>
    </row>
    <row r="497" spans="1:1" ht="26.25">
      <c r="A497" s="26"/>
    </row>
    <row r="498" spans="1:1" ht="26.25">
      <c r="A498" s="26"/>
    </row>
    <row r="499" spans="1:1" ht="26.25">
      <c r="A499" s="26"/>
    </row>
    <row r="500" spans="1:1" ht="26.25">
      <c r="A500" s="26"/>
    </row>
    <row r="501" spans="1:1" ht="26.25">
      <c r="A501" s="26"/>
    </row>
    <row r="502" spans="1:1" ht="26.25">
      <c r="A502" s="26"/>
    </row>
    <row r="503" spans="1:1" ht="26.25">
      <c r="A503" s="26"/>
    </row>
    <row r="504" spans="1:1" ht="26.25">
      <c r="A504" s="26"/>
    </row>
    <row r="505" spans="1:1" ht="26.25">
      <c r="A505" s="26"/>
    </row>
    <row r="506" spans="1:1" ht="26.25">
      <c r="A506" s="26"/>
    </row>
    <row r="507" spans="1:1" ht="26.25">
      <c r="A507" s="26"/>
    </row>
    <row r="508" spans="1:1" ht="26.25">
      <c r="A508" s="26"/>
    </row>
    <row r="509" spans="1:1" ht="26.25">
      <c r="A509" s="26"/>
    </row>
    <row r="510" spans="1:1" ht="26.25">
      <c r="A510" s="26"/>
    </row>
    <row r="511" spans="1:1" ht="26.25">
      <c r="A511" s="26"/>
    </row>
    <row r="512" spans="1:1" ht="26.25">
      <c r="A512" s="26"/>
    </row>
    <row r="513" spans="1:1" ht="26.25">
      <c r="A513" s="26"/>
    </row>
    <row r="514" spans="1:1" ht="26.25">
      <c r="A514" s="26"/>
    </row>
    <row r="515" spans="1:1" ht="26.25">
      <c r="A515" s="26"/>
    </row>
    <row r="516" spans="1:1" ht="26.25">
      <c r="A516" s="26"/>
    </row>
    <row r="517" spans="1:1" ht="26.25">
      <c r="A517" s="26"/>
    </row>
    <row r="518" spans="1:1" ht="26.25">
      <c r="A518" s="26"/>
    </row>
    <row r="519" spans="1:1" ht="26.25">
      <c r="A519" s="26"/>
    </row>
    <row r="520" spans="1:1" ht="26.25">
      <c r="A520" s="26"/>
    </row>
    <row r="521" spans="1:1" ht="26.25">
      <c r="A521" s="26"/>
    </row>
    <row r="522" spans="1:1" ht="26.25">
      <c r="A522" s="26"/>
    </row>
    <row r="523" spans="1:1" ht="26.25">
      <c r="A523" s="26"/>
    </row>
    <row r="524" spans="1:1" ht="26.25">
      <c r="A524" s="26"/>
    </row>
    <row r="525" spans="1:1" ht="26.25">
      <c r="A525" s="26"/>
    </row>
    <row r="526" spans="1:1" ht="26.25">
      <c r="A526" s="26"/>
    </row>
    <row r="527" spans="1:1" ht="26.25">
      <c r="A527" s="26"/>
    </row>
    <row r="528" spans="1:1" ht="26.25">
      <c r="A528" s="26"/>
    </row>
    <row r="529" spans="1:1" ht="26.25">
      <c r="A529" s="26"/>
    </row>
    <row r="530" spans="1:1" ht="26.25">
      <c r="A530" s="26"/>
    </row>
    <row r="531" spans="1:1" ht="26.25">
      <c r="A531" s="26"/>
    </row>
    <row r="532" spans="1:1" ht="26.25">
      <c r="A532" s="26"/>
    </row>
    <row r="533" spans="1:1" ht="26.25">
      <c r="A533" s="26"/>
    </row>
    <row r="534" spans="1:1" ht="26.25">
      <c r="A534" s="26"/>
    </row>
    <row r="535" spans="1:1" ht="26.25">
      <c r="A535" s="26"/>
    </row>
    <row r="536" spans="1:1" ht="26.25">
      <c r="A536" s="26"/>
    </row>
    <row r="537" spans="1:1" ht="26.25">
      <c r="A537" s="26"/>
    </row>
    <row r="538" spans="1:1" ht="26.25">
      <c r="A538" s="26"/>
    </row>
    <row r="539" spans="1:1" ht="26.25">
      <c r="A539" s="26"/>
    </row>
    <row r="540" spans="1:1" ht="26.25">
      <c r="A540" s="26"/>
    </row>
    <row r="541" spans="1:1" ht="26.25">
      <c r="A541" s="26"/>
    </row>
    <row r="542" spans="1:1" ht="26.25">
      <c r="A542" s="26"/>
    </row>
    <row r="543" spans="1:1" ht="26.25">
      <c r="A543" s="26"/>
    </row>
    <row r="544" spans="1:1" ht="26.25">
      <c r="A544" s="26"/>
    </row>
    <row r="545" spans="1:1" ht="26.25">
      <c r="A545" s="26"/>
    </row>
    <row r="546" spans="1:1" ht="26.25">
      <c r="A546" s="26"/>
    </row>
    <row r="547" spans="1:1" ht="26.25">
      <c r="A547" s="26"/>
    </row>
    <row r="548" spans="1:1" ht="26.25">
      <c r="A548" s="26"/>
    </row>
    <row r="549" spans="1:1" ht="26.25">
      <c r="A549" s="26"/>
    </row>
    <row r="550" spans="1:1" ht="26.25">
      <c r="A550" s="26"/>
    </row>
    <row r="551" spans="1:1" ht="26.25">
      <c r="A551" s="26"/>
    </row>
    <row r="552" spans="1:1" ht="26.25">
      <c r="A552" s="26"/>
    </row>
    <row r="553" spans="1:1" ht="26.25">
      <c r="A553" s="26"/>
    </row>
    <row r="554" spans="1:1" ht="26.25">
      <c r="A554" s="26"/>
    </row>
    <row r="555" spans="1:1" ht="26.25">
      <c r="A555" s="26"/>
    </row>
    <row r="556" spans="1:1" ht="26.25">
      <c r="A556" s="26"/>
    </row>
    <row r="557" spans="1:1" ht="26.25">
      <c r="A557" s="26"/>
    </row>
    <row r="558" spans="1:1" ht="26.25">
      <c r="A558" s="26"/>
    </row>
    <row r="559" spans="1:1" ht="26.25">
      <c r="A559" s="26"/>
    </row>
    <row r="560" spans="1:1" ht="26.25">
      <c r="A560" s="26"/>
    </row>
    <row r="561" spans="1:1" ht="26.25">
      <c r="A561" s="26"/>
    </row>
    <row r="562" spans="1:1" ht="26.25">
      <c r="A562" s="26"/>
    </row>
    <row r="563" spans="1:1" ht="26.25">
      <c r="A563" s="26"/>
    </row>
    <row r="564" spans="1:1" ht="26.25">
      <c r="A564" s="26"/>
    </row>
    <row r="565" spans="1:1" ht="26.25">
      <c r="A565" s="26"/>
    </row>
    <row r="566" spans="1:1" ht="26.25">
      <c r="A566" s="26"/>
    </row>
    <row r="567" spans="1:1" ht="26.25">
      <c r="A567" s="26"/>
    </row>
    <row r="568" spans="1:1" ht="26.25">
      <c r="A568" s="26"/>
    </row>
    <row r="569" spans="1:1" ht="26.25">
      <c r="A569" s="26"/>
    </row>
    <row r="570" spans="1:1" ht="26.25">
      <c r="A570" s="26"/>
    </row>
    <row r="571" spans="1:1" ht="26.25">
      <c r="A571" s="26"/>
    </row>
    <row r="572" spans="1:1" ht="26.25">
      <c r="A572" s="26"/>
    </row>
    <row r="573" spans="1:1" ht="26.25">
      <c r="A573" s="26"/>
    </row>
    <row r="574" spans="1:1" ht="26.25">
      <c r="A574" s="26"/>
    </row>
    <row r="575" spans="1:1" ht="26.25">
      <c r="A575" s="26"/>
    </row>
    <row r="576" spans="1:1" ht="26.25">
      <c r="A576" s="26"/>
    </row>
    <row r="577" spans="1:1" ht="26.25">
      <c r="A577" s="26"/>
    </row>
    <row r="578" spans="1:1" ht="26.25">
      <c r="A578" s="26"/>
    </row>
    <row r="579" spans="1:1" ht="26.25">
      <c r="A579" s="26"/>
    </row>
    <row r="580" spans="1:1" ht="26.25">
      <c r="A580" s="26"/>
    </row>
    <row r="581" spans="1:1" ht="26.25">
      <c r="A581" s="26"/>
    </row>
    <row r="582" spans="1:1" ht="26.25">
      <c r="A582" s="26"/>
    </row>
    <row r="583" spans="1:1" ht="26.25">
      <c r="A583" s="26"/>
    </row>
    <row r="584" spans="1:1" ht="26.25">
      <c r="A584" s="26"/>
    </row>
    <row r="585" spans="1:1" ht="26.25">
      <c r="A585" s="26"/>
    </row>
    <row r="586" spans="1:1" ht="26.25">
      <c r="A586" s="26"/>
    </row>
    <row r="587" spans="1:1" ht="26.25">
      <c r="A587" s="26"/>
    </row>
    <row r="588" spans="1:1" ht="26.25">
      <c r="A588" s="26"/>
    </row>
    <row r="589" spans="1:1" ht="26.25">
      <c r="A589" s="26"/>
    </row>
    <row r="590" spans="1:1" ht="26.25">
      <c r="A590" s="26"/>
    </row>
    <row r="591" spans="1:1" ht="26.25">
      <c r="A591" s="26"/>
    </row>
    <row r="592" spans="1:1" ht="26.25">
      <c r="A592" s="26"/>
    </row>
    <row r="593" spans="1:1" ht="26.25">
      <c r="A593" s="26"/>
    </row>
    <row r="594" spans="1:1" ht="26.25">
      <c r="A594" s="26"/>
    </row>
    <row r="595" spans="1:1" ht="26.25">
      <c r="A595" s="26"/>
    </row>
    <row r="596" spans="1:1" ht="26.25">
      <c r="A596" s="26"/>
    </row>
    <row r="597" spans="1:1" ht="26.25">
      <c r="A597" s="26"/>
    </row>
    <row r="598" spans="1:1" ht="26.25">
      <c r="A598" s="26"/>
    </row>
    <row r="599" spans="1:1" ht="26.25">
      <c r="A599" s="26"/>
    </row>
    <row r="600" spans="1:1" ht="26.25">
      <c r="A600" s="26"/>
    </row>
    <row r="601" spans="1:1" ht="26.25">
      <c r="A601" s="26"/>
    </row>
    <row r="602" spans="1:1" ht="26.25">
      <c r="A602" s="26"/>
    </row>
    <row r="603" spans="1:1" ht="26.25">
      <c r="A603" s="26"/>
    </row>
    <row r="604" spans="1:1" ht="26.25">
      <c r="A604" s="26"/>
    </row>
    <row r="605" spans="1:1" ht="26.25">
      <c r="A605" s="26"/>
    </row>
    <row r="606" spans="1:1" ht="26.25">
      <c r="A606" s="26"/>
    </row>
    <row r="607" spans="1:1" ht="26.25">
      <c r="A607" s="26"/>
    </row>
    <row r="608" spans="1:1" ht="26.25">
      <c r="A608" s="26"/>
    </row>
    <row r="609" spans="1:1" ht="26.25">
      <c r="A609" s="26"/>
    </row>
    <row r="610" spans="1:1" ht="26.25">
      <c r="A610" s="26"/>
    </row>
    <row r="611" spans="1:1" ht="26.25">
      <c r="A611" s="26"/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J203"/>
  <sheetViews>
    <sheetView showGridLines="0" workbookViewId="0">
      <selection activeCell="I2" sqref="I2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2" t="s">
        <v>37</v>
      </c>
      <c r="E2" s="26">
        <f>DMAX(B8:J76,J8,I1:I2)</f>
        <v>9</v>
      </c>
      <c r="I2" s="26" t="s">
        <v>191</v>
      </c>
    </row>
    <row r="3" spans="1:10">
      <c r="A3" s="98"/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/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13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/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0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/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>F74-G74</f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>F75-G75</f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>F76-G76</f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2"/>
  <dimension ref="A1:J203"/>
  <sheetViews>
    <sheetView showGridLines="0" workbookViewId="0">
      <selection activeCell="H8" sqref="H8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2" t="s">
        <v>38</v>
      </c>
      <c r="E2" s="26">
        <f>DMIN(B8:J76,J8,I1:I2)</f>
        <v>0</v>
      </c>
      <c r="I2" s="26" t="s">
        <v>191</v>
      </c>
    </row>
    <row r="3" spans="1:10">
      <c r="A3" s="98"/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/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13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/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4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/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>F74-G74</f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>F75-G75</f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>F76-G76</f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3"/>
  <dimension ref="A1:J203"/>
  <sheetViews>
    <sheetView showGridLines="0" workbookViewId="0">
      <selection activeCell="E2" sqref="E2"/>
    </sheetView>
  </sheetViews>
  <sheetFormatPr defaultRowHeight="26.25"/>
  <cols>
    <col min="1" max="1" width="3.42578125" customWidth="1"/>
    <col min="2" max="2" width="12.7109375" style="26" customWidth="1"/>
    <col min="3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32" t="s">
        <v>32</v>
      </c>
      <c r="I1" s="26" t="s">
        <v>119</v>
      </c>
    </row>
    <row r="2" spans="1:10" ht="30">
      <c r="A2" s="2" t="s">
        <v>39</v>
      </c>
      <c r="E2" s="136">
        <f>DSUM(B8:J76,J8,I1:I2)</f>
        <v>77</v>
      </c>
      <c r="I2" s="26" t="s">
        <v>127</v>
      </c>
    </row>
    <row r="3" spans="1:10">
      <c r="A3" s="98"/>
      <c r="B3" s="27"/>
    </row>
    <row r="5" spans="1:10" ht="18">
      <c r="B5" s="8" t="s">
        <v>114</v>
      </c>
      <c r="C5" s="9"/>
      <c r="D5" s="9"/>
      <c r="E5" s="9"/>
      <c r="F5" s="10"/>
      <c r="G5" s="10"/>
      <c r="H5" s="10"/>
      <c r="I5" s="9"/>
      <c r="J5" s="11"/>
    </row>
    <row r="6" spans="1:10" ht="18">
      <c r="B6" s="12" t="s">
        <v>115</v>
      </c>
      <c r="C6" s="13"/>
      <c r="D6" s="13"/>
      <c r="E6" s="13"/>
      <c r="F6" s="14"/>
      <c r="G6" s="14"/>
      <c r="H6" s="14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5"/>
      <c r="I7" s="22"/>
    </row>
    <row r="8" spans="1:10" ht="39" customHeight="1" thickBot="1">
      <c r="B8" s="19" t="s">
        <v>119</v>
      </c>
      <c r="C8" s="19" t="s">
        <v>116</v>
      </c>
      <c r="D8" s="19" t="s">
        <v>117</v>
      </c>
      <c r="E8" s="19" t="s">
        <v>118</v>
      </c>
      <c r="F8" s="7" t="s">
        <v>120</v>
      </c>
      <c r="G8" s="7" t="s">
        <v>121</v>
      </c>
      <c r="H8" s="122" t="s">
        <v>122</v>
      </c>
      <c r="I8" s="42" t="s">
        <v>123</v>
      </c>
      <c r="J8" s="42" t="s">
        <v>186</v>
      </c>
    </row>
    <row r="9" spans="1:10" ht="18" customHeight="1">
      <c r="B9" s="3" t="s">
        <v>191</v>
      </c>
      <c r="C9" s="3" t="s">
        <v>187</v>
      </c>
      <c r="D9" s="3" t="s">
        <v>188</v>
      </c>
      <c r="E9" s="3" t="s">
        <v>132</v>
      </c>
      <c r="F9" s="5">
        <v>47520</v>
      </c>
      <c r="G9" s="5">
        <v>45619.199999999997</v>
      </c>
      <c r="H9" s="5">
        <f t="shared" ref="H9:H40" si="0">F9-G9</f>
        <v>1900.8000000000029</v>
      </c>
      <c r="I9" s="21">
        <v>0.247</v>
      </c>
      <c r="J9" s="43">
        <v>6</v>
      </c>
    </row>
    <row r="10" spans="1:10" ht="18" customHeight="1">
      <c r="B10" s="3" t="s">
        <v>191</v>
      </c>
      <c r="C10" s="3" t="s">
        <v>187</v>
      </c>
      <c r="D10" s="3" t="s">
        <v>188</v>
      </c>
      <c r="E10" s="3" t="s">
        <v>126</v>
      </c>
      <c r="F10" s="5">
        <v>91463.039999999994</v>
      </c>
      <c r="G10" s="5">
        <v>72255.801599999992</v>
      </c>
      <c r="H10" s="5">
        <f t="shared" si="0"/>
        <v>19207.238400000002</v>
      </c>
      <c r="I10" s="21">
        <v>0.35599999999999998</v>
      </c>
      <c r="J10" s="43">
        <v>8</v>
      </c>
    </row>
    <row r="11" spans="1:10" ht="18" customHeight="1">
      <c r="B11" s="3" t="s">
        <v>191</v>
      </c>
      <c r="C11" s="3" t="s">
        <v>187</v>
      </c>
      <c r="D11" s="3" t="s">
        <v>188</v>
      </c>
      <c r="E11" s="3" t="s">
        <v>132</v>
      </c>
      <c r="F11" s="5">
        <v>356040</v>
      </c>
      <c r="G11" s="5">
        <v>259909.2</v>
      </c>
      <c r="H11" s="5">
        <f t="shared" si="0"/>
        <v>96130.799999999988</v>
      </c>
      <c r="I11" s="21">
        <v>0.255</v>
      </c>
      <c r="J11" s="43">
        <v>2</v>
      </c>
    </row>
    <row r="12" spans="1:10" ht="18" customHeight="1">
      <c r="B12" s="3" t="s">
        <v>191</v>
      </c>
      <c r="C12" s="3" t="s">
        <v>187</v>
      </c>
      <c r="D12" s="3" t="s">
        <v>188</v>
      </c>
      <c r="E12" s="3" t="s">
        <v>126</v>
      </c>
      <c r="F12" s="5">
        <v>154275.84</v>
      </c>
      <c r="G12" s="5">
        <v>143476.5312</v>
      </c>
      <c r="H12" s="5">
        <f t="shared" si="0"/>
        <v>10799.308799999999</v>
      </c>
      <c r="I12" s="21">
        <v>0.65</v>
      </c>
      <c r="J12" s="43">
        <v>9</v>
      </c>
    </row>
    <row r="13" spans="1:10" ht="18" customHeight="1">
      <c r="B13" s="3" t="s">
        <v>191</v>
      </c>
      <c r="C13" s="3" t="s">
        <v>187</v>
      </c>
      <c r="D13" s="3" t="s">
        <v>188</v>
      </c>
      <c r="E13" s="3" t="s">
        <v>132</v>
      </c>
      <c r="F13" s="5">
        <v>113923.584</v>
      </c>
      <c r="G13" s="5">
        <v>93417.338879999996</v>
      </c>
      <c r="H13" s="5">
        <f t="shared" si="0"/>
        <v>20506.245120000007</v>
      </c>
      <c r="I13" s="21">
        <v>0.255</v>
      </c>
      <c r="J13" s="43">
        <v>6</v>
      </c>
    </row>
    <row r="14" spans="1:10" ht="18" customHeight="1">
      <c r="B14" s="3" t="s">
        <v>191</v>
      </c>
      <c r="C14" s="3" t="s">
        <v>187</v>
      </c>
      <c r="D14" s="3" t="s">
        <v>190</v>
      </c>
      <c r="E14" s="3" t="s">
        <v>126</v>
      </c>
      <c r="F14" s="5">
        <v>94936.320000000007</v>
      </c>
      <c r="G14" s="5">
        <v>77847.782399999996</v>
      </c>
      <c r="H14" s="5">
        <f t="shared" si="0"/>
        <v>17088.537600000011</v>
      </c>
      <c r="I14" s="21">
        <v>0.315</v>
      </c>
      <c r="J14" s="43">
        <v>9</v>
      </c>
    </row>
    <row r="15" spans="1:10" ht="18" customHeight="1">
      <c r="B15" s="3" t="s">
        <v>191</v>
      </c>
      <c r="C15" s="3" t="s">
        <v>187</v>
      </c>
      <c r="D15" s="3" t="s">
        <v>190</v>
      </c>
      <c r="E15" s="3" t="s">
        <v>132</v>
      </c>
      <c r="F15" s="5">
        <v>90305.279999999999</v>
      </c>
      <c r="G15" s="5">
        <v>70438.118399999992</v>
      </c>
      <c r="H15" s="5">
        <f t="shared" si="0"/>
        <v>19867.161600000007</v>
      </c>
      <c r="I15" s="21">
        <v>0.255</v>
      </c>
      <c r="J15" s="43"/>
    </row>
    <row r="16" spans="1:10" ht="18" customHeight="1">
      <c r="B16" s="3" t="s">
        <v>191</v>
      </c>
      <c r="C16" s="3" t="s">
        <v>187</v>
      </c>
      <c r="D16" s="3" t="s">
        <v>190</v>
      </c>
      <c r="E16" s="3" t="s">
        <v>126</v>
      </c>
      <c r="F16" s="5">
        <v>394275.84000000003</v>
      </c>
      <c r="G16" s="5">
        <v>366676.53120000003</v>
      </c>
      <c r="H16" s="5">
        <f t="shared" si="0"/>
        <v>27599.308799999999</v>
      </c>
      <c r="I16" s="21">
        <v>0.154</v>
      </c>
      <c r="J16" s="43">
        <v>0</v>
      </c>
    </row>
    <row r="17" spans="2:10" ht="18" customHeight="1">
      <c r="B17" s="3" t="s">
        <v>191</v>
      </c>
      <c r="C17" s="3" t="s">
        <v>187</v>
      </c>
      <c r="D17" s="3" t="s">
        <v>190</v>
      </c>
      <c r="E17" s="3" t="s">
        <v>132</v>
      </c>
      <c r="F17" s="5">
        <v>116121.60000000001</v>
      </c>
      <c r="G17" s="5">
        <v>84768.767999999996</v>
      </c>
      <c r="H17" s="5">
        <f t="shared" si="0"/>
        <v>31352.832000000009</v>
      </c>
      <c r="I17" s="21">
        <v>0.13400000000000001</v>
      </c>
      <c r="J17" s="43">
        <v>3</v>
      </c>
    </row>
    <row r="18" spans="2:10" ht="18" customHeight="1">
      <c r="B18" s="3" t="s">
        <v>191</v>
      </c>
      <c r="C18" s="3" t="s">
        <v>187</v>
      </c>
      <c r="D18" s="3" t="s">
        <v>189</v>
      </c>
      <c r="E18" s="3" t="s">
        <v>132</v>
      </c>
      <c r="F18" s="5">
        <v>92620.800000000003</v>
      </c>
      <c r="G18" s="5">
        <v>82432.511999999988</v>
      </c>
      <c r="H18" s="5">
        <f t="shared" si="0"/>
        <v>10188.288000000015</v>
      </c>
      <c r="I18" s="21">
        <v>0.187</v>
      </c>
      <c r="J18" s="43">
        <v>3</v>
      </c>
    </row>
    <row r="19" spans="2:10" ht="18" customHeight="1">
      <c r="B19" s="3" t="s">
        <v>191</v>
      </c>
      <c r="C19" s="3" t="s">
        <v>187</v>
      </c>
      <c r="D19" s="3" t="s">
        <v>189</v>
      </c>
      <c r="E19" s="3" t="s">
        <v>126</v>
      </c>
      <c r="F19" s="5">
        <v>69465.600000000006</v>
      </c>
      <c r="G19" s="5">
        <v>66686.975999999995</v>
      </c>
      <c r="H19" s="5">
        <f t="shared" si="0"/>
        <v>2778.6240000000107</v>
      </c>
      <c r="I19" s="21">
        <v>0.54400000000000004</v>
      </c>
      <c r="J19" s="43">
        <v>9</v>
      </c>
    </row>
    <row r="20" spans="2:10" ht="18" customHeight="1">
      <c r="B20" s="3" t="s">
        <v>191</v>
      </c>
      <c r="C20" s="3" t="s">
        <v>187</v>
      </c>
      <c r="D20" s="3" t="s">
        <v>189</v>
      </c>
      <c r="E20" s="3" t="s">
        <v>132</v>
      </c>
      <c r="F20" s="5">
        <v>261004.79999999999</v>
      </c>
      <c r="G20" s="5">
        <v>221854.07999999999</v>
      </c>
      <c r="H20" s="5">
        <f t="shared" si="0"/>
        <v>39150.720000000001</v>
      </c>
      <c r="I20" s="21">
        <v>0.23300000000000001</v>
      </c>
      <c r="J20" s="43">
        <v>6</v>
      </c>
    </row>
    <row r="21" spans="2:10" ht="18" customHeight="1">
      <c r="B21" s="3" t="s">
        <v>191</v>
      </c>
      <c r="C21" s="3" t="s">
        <v>187</v>
      </c>
      <c r="D21" s="3" t="s">
        <v>189</v>
      </c>
      <c r="E21" s="3" t="s">
        <v>126</v>
      </c>
      <c r="F21" s="5">
        <v>57024</v>
      </c>
      <c r="G21" s="5">
        <v>54743.040000000001</v>
      </c>
      <c r="H21" s="5">
        <f t="shared" si="0"/>
        <v>2280.9599999999991</v>
      </c>
      <c r="I21" s="21">
        <v>0.56399999999999995</v>
      </c>
      <c r="J21" s="43">
        <v>8</v>
      </c>
    </row>
    <row r="22" spans="2:10" ht="18" customHeight="1">
      <c r="B22" s="3" t="s">
        <v>127</v>
      </c>
      <c r="C22" s="3" t="s">
        <v>133</v>
      </c>
      <c r="D22" s="3" t="s">
        <v>134</v>
      </c>
      <c r="E22" s="3" t="s">
        <v>126</v>
      </c>
      <c r="F22" s="5">
        <v>181988</v>
      </c>
      <c r="G22" s="5">
        <v>205646.44</v>
      </c>
      <c r="H22" s="5">
        <f t="shared" si="0"/>
        <v>-23658.440000000002</v>
      </c>
      <c r="I22" s="21">
        <v>0.432</v>
      </c>
      <c r="J22" s="43">
        <v>2</v>
      </c>
    </row>
    <row r="23" spans="2:10" ht="18" customHeight="1">
      <c r="B23" s="3" t="s">
        <v>127</v>
      </c>
      <c r="C23" s="3" t="s">
        <v>133</v>
      </c>
      <c r="D23" s="3" t="s">
        <v>134</v>
      </c>
      <c r="E23" s="3" t="s">
        <v>126</v>
      </c>
      <c r="F23" s="5">
        <v>121197.6</v>
      </c>
      <c r="G23" s="5">
        <v>112713.76800000001</v>
      </c>
      <c r="H23" s="5">
        <f t="shared" si="0"/>
        <v>8483.8319999999949</v>
      </c>
      <c r="I23" s="21">
        <v>0.154</v>
      </c>
      <c r="J23" s="43">
        <v>4</v>
      </c>
    </row>
    <row r="24" spans="2:10" ht="18" customHeight="1">
      <c r="B24" s="3" t="s">
        <v>127</v>
      </c>
      <c r="C24" s="3" t="s">
        <v>133</v>
      </c>
      <c r="D24" s="3" t="s">
        <v>134</v>
      </c>
      <c r="E24" s="3" t="s">
        <v>132</v>
      </c>
      <c r="F24" s="5">
        <v>432900</v>
      </c>
      <c r="G24" s="5">
        <v>367965</v>
      </c>
      <c r="H24" s="5">
        <f t="shared" si="0"/>
        <v>64935</v>
      </c>
      <c r="I24" s="21">
        <v>0.247</v>
      </c>
      <c r="J24" s="43">
        <v>2</v>
      </c>
    </row>
    <row r="25" spans="2:10" ht="18" customHeight="1">
      <c r="B25" s="3" t="s">
        <v>127</v>
      </c>
      <c r="C25" s="3" t="s">
        <v>133</v>
      </c>
      <c r="D25" s="3" t="s">
        <v>134</v>
      </c>
      <c r="E25" s="3" t="s">
        <v>132</v>
      </c>
      <c r="F25" s="5">
        <v>96768</v>
      </c>
      <c r="G25" s="5">
        <v>70640.639999999999</v>
      </c>
      <c r="H25" s="5">
        <f t="shared" si="0"/>
        <v>26127.360000000001</v>
      </c>
      <c r="I25" s="21">
        <v>0.318</v>
      </c>
      <c r="J25" s="43">
        <v>2</v>
      </c>
    </row>
    <row r="26" spans="2:10" ht="18" customHeight="1">
      <c r="B26" s="3" t="s">
        <v>127</v>
      </c>
      <c r="C26" s="3" t="s">
        <v>124</v>
      </c>
      <c r="D26" s="3" t="s">
        <v>128</v>
      </c>
      <c r="E26" s="3" t="s">
        <v>126</v>
      </c>
      <c r="F26" s="5">
        <v>121197.6</v>
      </c>
      <c r="G26" s="5">
        <v>112713.76800000001</v>
      </c>
      <c r="H26" s="5">
        <f t="shared" si="0"/>
        <v>8483.8319999999949</v>
      </c>
      <c r="I26" s="21">
        <v>0.45</v>
      </c>
      <c r="J26" s="43">
        <v>13</v>
      </c>
    </row>
    <row r="27" spans="2:10" ht="18" customHeight="1">
      <c r="B27" s="3" t="s">
        <v>127</v>
      </c>
      <c r="C27" s="3" t="s">
        <v>124</v>
      </c>
      <c r="D27" s="3" t="s">
        <v>128</v>
      </c>
      <c r="E27" s="3" t="s">
        <v>126</v>
      </c>
      <c r="F27" s="5">
        <v>121197.6</v>
      </c>
      <c r="G27" s="5">
        <v>112713.76800000001</v>
      </c>
      <c r="H27" s="5">
        <f t="shared" si="0"/>
        <v>8483.8319999999949</v>
      </c>
      <c r="I27" s="21">
        <v>0.23300000000000001</v>
      </c>
      <c r="J27" s="43"/>
    </row>
    <row r="28" spans="2:10" ht="18" customHeight="1">
      <c r="B28" s="3" t="s">
        <v>127</v>
      </c>
      <c r="C28" s="3" t="s">
        <v>124</v>
      </c>
      <c r="D28" s="3" t="s">
        <v>128</v>
      </c>
      <c r="E28" s="3" t="s">
        <v>126</v>
      </c>
      <c r="F28" s="5">
        <v>110772</v>
      </c>
      <c r="G28" s="5">
        <v>94156.2</v>
      </c>
      <c r="H28" s="5">
        <f t="shared" si="0"/>
        <v>16615.800000000003</v>
      </c>
      <c r="I28" s="21">
        <v>0.39800000000000002</v>
      </c>
      <c r="J28" s="43">
        <v>9</v>
      </c>
    </row>
    <row r="29" spans="2:10" ht="18" customHeight="1">
      <c r="B29" s="3" t="s">
        <v>127</v>
      </c>
      <c r="C29" s="3" t="s">
        <v>133</v>
      </c>
      <c r="D29" s="3" t="s">
        <v>135</v>
      </c>
      <c r="E29" s="3" t="s">
        <v>132</v>
      </c>
      <c r="F29" s="5">
        <v>128563.2</v>
      </c>
      <c r="G29" s="5">
        <v>119563.776</v>
      </c>
      <c r="H29" s="5">
        <f t="shared" si="0"/>
        <v>8999.4239999999991</v>
      </c>
      <c r="I29" s="21">
        <v>0.39800000000000002</v>
      </c>
      <c r="J29" s="43">
        <v>8</v>
      </c>
    </row>
    <row r="30" spans="2:10" ht="18" customHeight="1">
      <c r="B30" s="3" t="s">
        <v>127</v>
      </c>
      <c r="C30" s="3" t="s">
        <v>133</v>
      </c>
      <c r="D30" s="3" t="s">
        <v>135</v>
      </c>
      <c r="E30" s="3" t="s">
        <v>132</v>
      </c>
      <c r="F30" s="5">
        <v>128563.2</v>
      </c>
      <c r="G30" s="5">
        <v>119563.776</v>
      </c>
      <c r="H30" s="5">
        <f t="shared" si="0"/>
        <v>8999.4239999999991</v>
      </c>
      <c r="I30" s="21">
        <v>0.23300000000000001</v>
      </c>
      <c r="J30" s="43">
        <v>1</v>
      </c>
    </row>
    <row r="31" spans="2:10" ht="18" customHeight="1">
      <c r="B31" s="3" t="s">
        <v>127</v>
      </c>
      <c r="C31" s="3" t="s">
        <v>133</v>
      </c>
      <c r="D31" s="3" t="s">
        <v>136</v>
      </c>
      <c r="E31" s="3" t="s">
        <v>132</v>
      </c>
      <c r="F31" s="5">
        <v>76032</v>
      </c>
      <c r="G31" s="5">
        <v>75271.679999999993</v>
      </c>
      <c r="H31" s="5">
        <f t="shared" si="0"/>
        <v>760.32000000000698</v>
      </c>
      <c r="I31" s="21">
        <v>0.65</v>
      </c>
      <c r="J31" s="43">
        <v>4</v>
      </c>
    </row>
    <row r="32" spans="2:10" ht="18" customHeight="1">
      <c r="B32" s="3" t="s">
        <v>127</v>
      </c>
      <c r="C32" s="3" t="s">
        <v>124</v>
      </c>
      <c r="D32" s="3" t="s">
        <v>125</v>
      </c>
      <c r="E32" s="3" t="s">
        <v>126</v>
      </c>
      <c r="F32" s="5">
        <v>110772</v>
      </c>
      <c r="G32" s="5">
        <v>125172.36</v>
      </c>
      <c r="H32" s="5">
        <f t="shared" si="0"/>
        <v>-14400.36</v>
      </c>
      <c r="I32" s="21">
        <v>0.23300000000000001</v>
      </c>
      <c r="J32" s="43"/>
    </row>
    <row r="33" spans="2:10" ht="18" customHeight="1">
      <c r="B33" s="3" t="s">
        <v>127</v>
      </c>
      <c r="C33" s="3" t="s">
        <v>124</v>
      </c>
      <c r="D33" s="3" t="s">
        <v>125</v>
      </c>
      <c r="E33" s="3" t="s">
        <v>126</v>
      </c>
      <c r="F33" s="5">
        <v>110772</v>
      </c>
      <c r="G33" s="5">
        <v>125172.36</v>
      </c>
      <c r="H33" s="5">
        <f t="shared" si="0"/>
        <v>-14400.36</v>
      </c>
      <c r="I33" s="21">
        <v>0.318</v>
      </c>
      <c r="J33" s="43">
        <v>1</v>
      </c>
    </row>
    <row r="34" spans="2:10" ht="18" customHeight="1">
      <c r="B34" s="3" t="s">
        <v>127</v>
      </c>
      <c r="C34" s="3" t="s">
        <v>124</v>
      </c>
      <c r="D34" s="3" t="s">
        <v>125</v>
      </c>
      <c r="E34" s="3" t="s">
        <v>126</v>
      </c>
      <c r="F34" s="5">
        <v>91224</v>
      </c>
      <c r="G34" s="5">
        <v>66593.52</v>
      </c>
      <c r="H34" s="5">
        <f t="shared" si="0"/>
        <v>24630.479999999996</v>
      </c>
      <c r="I34" s="21">
        <v>0.65</v>
      </c>
      <c r="J34" s="43">
        <v>6</v>
      </c>
    </row>
    <row r="35" spans="2:10" ht="18" customHeight="1">
      <c r="B35" s="3" t="s">
        <v>127</v>
      </c>
      <c r="C35" s="3" t="s">
        <v>124</v>
      </c>
      <c r="D35" s="3" t="s">
        <v>125</v>
      </c>
      <c r="E35" s="3" t="s">
        <v>126</v>
      </c>
      <c r="F35" s="5">
        <v>91224</v>
      </c>
      <c r="G35" s="5">
        <v>127713.60000000001</v>
      </c>
      <c r="H35" s="5">
        <f t="shared" si="0"/>
        <v>-36489.600000000006</v>
      </c>
      <c r="I35" s="21">
        <v>0.247</v>
      </c>
      <c r="J35" s="43">
        <v>4</v>
      </c>
    </row>
    <row r="36" spans="2:10" ht="18" customHeight="1">
      <c r="B36" s="3" t="s">
        <v>127</v>
      </c>
      <c r="C36" s="3" t="s">
        <v>124</v>
      </c>
      <c r="D36" s="3" t="s">
        <v>125</v>
      </c>
      <c r="E36" s="3" t="s">
        <v>126</v>
      </c>
      <c r="F36" s="5">
        <v>71676</v>
      </c>
      <c r="G36" s="5">
        <v>70959.240000000005</v>
      </c>
      <c r="H36" s="5">
        <f t="shared" si="0"/>
        <v>716.75999999999476</v>
      </c>
      <c r="I36" s="21">
        <v>0.13400000000000001</v>
      </c>
      <c r="J36" s="43">
        <v>9</v>
      </c>
    </row>
    <row r="37" spans="2:10" ht="18" customHeight="1">
      <c r="B37" s="3" t="s">
        <v>127</v>
      </c>
      <c r="C37" s="3" t="s">
        <v>124</v>
      </c>
      <c r="D37" s="3" t="s">
        <v>125</v>
      </c>
      <c r="E37" s="3" t="s">
        <v>132</v>
      </c>
      <c r="F37" s="5">
        <v>217504</v>
      </c>
      <c r="G37" s="5">
        <v>184878.4</v>
      </c>
      <c r="H37" s="5">
        <f t="shared" si="0"/>
        <v>32625.600000000006</v>
      </c>
      <c r="I37" s="21">
        <v>0.23300000000000001</v>
      </c>
      <c r="J37" s="43">
        <v>9</v>
      </c>
    </row>
    <row r="38" spans="2:10" ht="18" customHeight="1">
      <c r="B38" s="3" t="s">
        <v>127</v>
      </c>
      <c r="C38" s="3" t="s">
        <v>124</v>
      </c>
      <c r="D38" s="3" t="s">
        <v>125</v>
      </c>
      <c r="E38" s="3" t="s">
        <v>132</v>
      </c>
      <c r="F38" s="5">
        <v>128563.2</v>
      </c>
      <c r="G38" s="5">
        <v>119563.776</v>
      </c>
      <c r="H38" s="5">
        <f t="shared" si="0"/>
        <v>8999.4239999999991</v>
      </c>
      <c r="I38" s="21">
        <v>0.154</v>
      </c>
      <c r="J38" s="43">
        <v>3</v>
      </c>
    </row>
    <row r="39" spans="2:10" ht="18" customHeight="1">
      <c r="B39" s="3" t="s">
        <v>192</v>
      </c>
      <c r="C39" s="3" t="s">
        <v>187</v>
      </c>
      <c r="D39" s="3" t="s">
        <v>188</v>
      </c>
      <c r="E39" s="3" t="s">
        <v>131</v>
      </c>
      <c r="F39" s="5">
        <v>94936.320000000007</v>
      </c>
      <c r="G39" s="5">
        <v>77847.782399999996</v>
      </c>
      <c r="H39" s="5">
        <f t="shared" si="0"/>
        <v>17088.537600000011</v>
      </c>
      <c r="I39" s="21">
        <v>0.56399999999999995</v>
      </c>
      <c r="J39" s="43">
        <v>8</v>
      </c>
    </row>
    <row r="40" spans="2:10" ht="18" customHeight="1">
      <c r="B40" s="3" t="s">
        <v>192</v>
      </c>
      <c r="C40" s="3" t="s">
        <v>187</v>
      </c>
      <c r="D40" s="3" t="s">
        <v>188</v>
      </c>
      <c r="E40" s="3" t="s">
        <v>129</v>
      </c>
      <c r="F40" s="5">
        <v>90305.279999999999</v>
      </c>
      <c r="G40" s="5">
        <v>70438.118399999992</v>
      </c>
      <c r="H40" s="5">
        <f t="shared" si="0"/>
        <v>19867.161600000007</v>
      </c>
      <c r="I40" s="23">
        <v>0.26500000000000001</v>
      </c>
      <c r="J40" s="43">
        <v>2</v>
      </c>
    </row>
    <row r="41" spans="2:10" ht="18" customHeight="1">
      <c r="B41" s="3" t="s">
        <v>192</v>
      </c>
      <c r="C41" s="3" t="s">
        <v>187</v>
      </c>
      <c r="D41" s="3" t="s">
        <v>188</v>
      </c>
      <c r="E41" s="3" t="s">
        <v>131</v>
      </c>
      <c r="F41" s="5">
        <v>519480</v>
      </c>
      <c r="G41" s="5">
        <v>441558</v>
      </c>
      <c r="H41" s="5">
        <f t="shared" ref="H41:H72" si="1">F41-G41</f>
        <v>77922</v>
      </c>
      <c r="I41" s="21">
        <v>0.39800000000000002</v>
      </c>
      <c r="J41" s="43">
        <v>6</v>
      </c>
    </row>
    <row r="42" spans="2:10" ht="18" customHeight="1">
      <c r="B42" s="3" t="s">
        <v>192</v>
      </c>
      <c r="C42" s="3" t="s">
        <v>187</v>
      </c>
      <c r="D42" s="3" t="s">
        <v>188</v>
      </c>
      <c r="E42" s="3" t="s">
        <v>129</v>
      </c>
      <c r="F42" s="5">
        <v>91238.399999999994</v>
      </c>
      <c r="G42" s="5">
        <v>90326.015999999989</v>
      </c>
      <c r="H42" s="5">
        <f t="shared" si="1"/>
        <v>912.38400000000547</v>
      </c>
      <c r="I42" s="21">
        <v>0.315</v>
      </c>
      <c r="J42" s="43">
        <v>9</v>
      </c>
    </row>
    <row r="43" spans="2:10" ht="18" customHeight="1">
      <c r="B43" s="3" t="s">
        <v>192</v>
      </c>
      <c r="C43" s="3" t="s">
        <v>187</v>
      </c>
      <c r="D43" s="3" t="s">
        <v>190</v>
      </c>
      <c r="E43" s="3" t="s">
        <v>129</v>
      </c>
      <c r="F43" s="5">
        <v>92620.800000000003</v>
      </c>
      <c r="G43" s="5">
        <v>104661.504</v>
      </c>
      <c r="H43" s="5">
        <f t="shared" si="1"/>
        <v>-12040.703999999998</v>
      </c>
      <c r="I43" s="21">
        <v>0.255</v>
      </c>
      <c r="J43" s="43">
        <v>9</v>
      </c>
    </row>
    <row r="44" spans="2:10" ht="18" customHeight="1">
      <c r="B44" s="3" t="s">
        <v>192</v>
      </c>
      <c r="C44" s="3" t="s">
        <v>187</v>
      </c>
      <c r="D44" s="3" t="s">
        <v>190</v>
      </c>
      <c r="E44" s="3" t="s">
        <v>131</v>
      </c>
      <c r="F44" s="5">
        <v>69465.600000000006</v>
      </c>
      <c r="G44" s="5">
        <v>66686.975999999995</v>
      </c>
      <c r="H44" s="5">
        <f t="shared" si="1"/>
        <v>2778.6240000000107</v>
      </c>
      <c r="I44" s="21">
        <v>0.56399999999999995</v>
      </c>
      <c r="J44" s="43">
        <v>8</v>
      </c>
    </row>
    <row r="45" spans="2:10" ht="18" customHeight="1">
      <c r="B45" s="3" t="s">
        <v>192</v>
      </c>
      <c r="C45" s="3" t="s">
        <v>187</v>
      </c>
      <c r="D45" s="3" t="s">
        <v>190</v>
      </c>
      <c r="E45" s="3" t="s">
        <v>129</v>
      </c>
      <c r="F45" s="5">
        <v>154275.84</v>
      </c>
      <c r="G45" s="5">
        <v>143476.5312</v>
      </c>
      <c r="H45" s="5">
        <f t="shared" si="1"/>
        <v>10799.308799999999</v>
      </c>
      <c r="I45" s="21">
        <v>0.318</v>
      </c>
      <c r="J45" s="43">
        <v>4</v>
      </c>
    </row>
    <row r="46" spans="2:10" ht="18" customHeight="1">
      <c r="B46" s="3" t="s">
        <v>192</v>
      </c>
      <c r="C46" s="3" t="s">
        <v>187</v>
      </c>
      <c r="D46" s="3" t="s">
        <v>190</v>
      </c>
      <c r="E46" s="3" t="s">
        <v>131</v>
      </c>
      <c r="F46" s="5">
        <v>113923.584</v>
      </c>
      <c r="G46" s="5">
        <v>93417.338879999996</v>
      </c>
      <c r="H46" s="5">
        <f t="shared" si="1"/>
        <v>20506.245120000007</v>
      </c>
      <c r="I46" s="21">
        <v>0.187</v>
      </c>
      <c r="J46" s="43">
        <v>5</v>
      </c>
    </row>
    <row r="47" spans="2:10" ht="18" customHeight="1">
      <c r="B47" s="3" t="s">
        <v>192</v>
      </c>
      <c r="C47" s="3" t="s">
        <v>187</v>
      </c>
      <c r="D47" s="3" t="s">
        <v>189</v>
      </c>
      <c r="E47" s="3" t="s">
        <v>129</v>
      </c>
      <c r="F47" s="5">
        <v>94936.320000000007</v>
      </c>
      <c r="G47" s="5">
        <v>77847.782399999996</v>
      </c>
      <c r="H47" s="5">
        <f t="shared" si="1"/>
        <v>17088.537600000011</v>
      </c>
      <c r="I47" s="21">
        <v>0.13400000000000001</v>
      </c>
      <c r="J47" s="43">
        <v>4</v>
      </c>
    </row>
    <row r="48" spans="2:10" ht="18" customHeight="1">
      <c r="B48" s="3" t="s">
        <v>192</v>
      </c>
      <c r="C48" s="3" t="s">
        <v>187</v>
      </c>
      <c r="D48" s="3" t="s">
        <v>189</v>
      </c>
      <c r="E48" s="3" t="s">
        <v>131</v>
      </c>
      <c r="F48" s="5">
        <v>91463.039999999994</v>
      </c>
      <c r="G48" s="5">
        <v>72255.801599999992</v>
      </c>
      <c r="H48" s="5">
        <f t="shared" si="1"/>
        <v>19207.238400000002</v>
      </c>
      <c r="I48" s="21">
        <v>0.27600000000000002</v>
      </c>
      <c r="J48" s="43">
        <v>5</v>
      </c>
    </row>
    <row r="49" spans="2:10" ht="18" customHeight="1">
      <c r="B49" s="3" t="s">
        <v>192</v>
      </c>
      <c r="C49" s="3" t="s">
        <v>187</v>
      </c>
      <c r="D49" s="3" t="s">
        <v>189</v>
      </c>
      <c r="E49" s="3" t="s">
        <v>129</v>
      </c>
      <c r="F49" s="5">
        <v>1447185.6</v>
      </c>
      <c r="G49" s="5">
        <v>1287995.1840000001</v>
      </c>
      <c r="H49" s="5">
        <f t="shared" si="1"/>
        <v>159190.41599999997</v>
      </c>
      <c r="I49" s="21">
        <v>0.23300000000000001</v>
      </c>
      <c r="J49" s="43">
        <v>9</v>
      </c>
    </row>
    <row r="50" spans="2:10" ht="18" customHeight="1">
      <c r="B50" s="3" t="s">
        <v>192</v>
      </c>
      <c r="C50" s="3" t="s">
        <v>187</v>
      </c>
      <c r="D50" s="3" t="s">
        <v>189</v>
      </c>
      <c r="E50" s="3" t="s">
        <v>131</v>
      </c>
      <c r="F50" s="5">
        <v>154275.84</v>
      </c>
      <c r="G50" s="5">
        <v>143476.5312</v>
      </c>
      <c r="H50" s="5">
        <f t="shared" si="1"/>
        <v>10799.308799999999</v>
      </c>
      <c r="I50" s="21">
        <v>0.247</v>
      </c>
      <c r="J50" s="43">
        <v>8</v>
      </c>
    </row>
    <row r="51" spans="2:10" ht="18" customHeight="1">
      <c r="B51" s="3" t="s">
        <v>192</v>
      </c>
      <c r="C51" s="3" t="s">
        <v>187</v>
      </c>
      <c r="D51" s="3" t="s">
        <v>189</v>
      </c>
      <c r="E51" s="3" t="s">
        <v>129</v>
      </c>
      <c r="F51" s="5">
        <v>113923.584</v>
      </c>
      <c r="G51" s="5">
        <v>93417.338879999996</v>
      </c>
      <c r="H51" s="5">
        <f t="shared" si="1"/>
        <v>20506.245120000007</v>
      </c>
      <c r="I51" s="21">
        <v>0.35599999999999998</v>
      </c>
      <c r="J51" s="43">
        <v>2</v>
      </c>
    </row>
    <row r="52" spans="2:10" ht="18" customHeight="1">
      <c r="B52" s="3" t="s">
        <v>137</v>
      </c>
      <c r="C52" s="3" t="s">
        <v>133</v>
      </c>
      <c r="D52" s="3" t="s">
        <v>134</v>
      </c>
      <c r="E52" s="3" t="s">
        <v>132</v>
      </c>
      <c r="F52" s="5">
        <v>1205988</v>
      </c>
      <c r="G52" s="5">
        <v>1073329.32</v>
      </c>
      <c r="H52" s="5">
        <f t="shared" si="1"/>
        <v>132658.67999999993</v>
      </c>
      <c r="I52" s="21">
        <v>0.432</v>
      </c>
      <c r="J52" s="43">
        <v>10</v>
      </c>
    </row>
    <row r="53" spans="2:10" ht="18" customHeight="1">
      <c r="B53" s="3" t="s">
        <v>137</v>
      </c>
      <c r="C53" s="3" t="s">
        <v>133</v>
      </c>
      <c r="D53" s="3" t="s">
        <v>134</v>
      </c>
      <c r="E53" s="3" t="s">
        <v>132</v>
      </c>
      <c r="F53" s="5">
        <f>128563.2+200000</f>
        <v>328563.20000000001</v>
      </c>
      <c r="G53" s="5">
        <v>305563.77600000001</v>
      </c>
      <c r="H53" s="5">
        <f t="shared" si="1"/>
        <v>22999.423999999999</v>
      </c>
      <c r="I53" s="23">
        <v>0.39800000000000002</v>
      </c>
      <c r="J53" s="43">
        <v>3</v>
      </c>
    </row>
    <row r="54" spans="2:10" ht="18" customHeight="1">
      <c r="B54" s="3" t="s">
        <v>130</v>
      </c>
      <c r="C54" s="3" t="s">
        <v>133</v>
      </c>
      <c r="D54" s="3" t="s">
        <v>134</v>
      </c>
      <c r="E54" s="3" t="s">
        <v>126</v>
      </c>
      <c r="F54" s="5">
        <v>71676</v>
      </c>
      <c r="G54" s="5">
        <v>70959.240000000005</v>
      </c>
      <c r="H54" s="5">
        <f t="shared" si="1"/>
        <v>716.75999999999476</v>
      </c>
      <c r="I54" s="21">
        <v>0.53300000000000003</v>
      </c>
      <c r="J54" s="43">
        <v>1</v>
      </c>
    </row>
    <row r="55" spans="2:10" ht="18" customHeight="1">
      <c r="B55" s="3" t="s">
        <v>130</v>
      </c>
      <c r="C55" s="3" t="s">
        <v>133</v>
      </c>
      <c r="D55" s="3" t="s">
        <v>134</v>
      </c>
      <c r="E55" s="3" t="s">
        <v>131</v>
      </c>
      <c r="F55" s="5">
        <v>51480</v>
      </c>
      <c r="G55" s="5">
        <v>58172.4</v>
      </c>
      <c r="H55" s="5">
        <f t="shared" si="1"/>
        <v>-6692.4000000000015</v>
      </c>
      <c r="I55" s="23">
        <v>0.26500000000000001</v>
      </c>
      <c r="J55" s="43">
        <v>9</v>
      </c>
    </row>
    <row r="56" spans="2:10" ht="18" customHeight="1">
      <c r="B56" s="3" t="s">
        <v>130</v>
      </c>
      <c r="C56" s="3" t="s">
        <v>133</v>
      </c>
      <c r="D56" s="3" t="s">
        <v>134</v>
      </c>
      <c r="E56" s="3" t="s">
        <v>131</v>
      </c>
      <c r="F56" s="5">
        <v>39600</v>
      </c>
      <c r="G56" s="5">
        <v>38016</v>
      </c>
      <c r="H56" s="5">
        <f t="shared" si="1"/>
        <v>1584</v>
      </c>
      <c r="I56" s="21">
        <v>0.56399999999999995</v>
      </c>
      <c r="J56" s="43">
        <v>2</v>
      </c>
    </row>
    <row r="57" spans="2:10" ht="18" customHeight="1">
      <c r="B57" s="3" t="s">
        <v>130</v>
      </c>
      <c r="C57" s="3" t="s">
        <v>133</v>
      </c>
      <c r="D57" s="3" t="s">
        <v>134</v>
      </c>
      <c r="E57" s="3" t="s">
        <v>129</v>
      </c>
      <c r="F57" s="5">
        <v>79113.600000000006</v>
      </c>
      <c r="G57" s="5">
        <v>64873.152000000002</v>
      </c>
      <c r="H57" s="5">
        <f t="shared" si="1"/>
        <v>14240.448000000004</v>
      </c>
      <c r="I57" s="21">
        <v>0.27600000000000002</v>
      </c>
      <c r="J57" s="43">
        <v>0</v>
      </c>
    </row>
    <row r="58" spans="2:10" ht="18" customHeight="1">
      <c r="B58" s="3" t="s">
        <v>130</v>
      </c>
      <c r="C58" s="3" t="s">
        <v>133</v>
      </c>
      <c r="D58" s="3" t="s">
        <v>134</v>
      </c>
      <c r="E58" s="3" t="s">
        <v>129</v>
      </c>
      <c r="F58" s="5">
        <v>79113.600000000006</v>
      </c>
      <c r="G58" s="5">
        <v>64873.152000000002</v>
      </c>
      <c r="H58" s="5">
        <f t="shared" si="1"/>
        <v>14240.448000000004</v>
      </c>
      <c r="I58" s="21">
        <v>0.54400000000000004</v>
      </c>
      <c r="J58" s="43">
        <v>6</v>
      </c>
    </row>
    <row r="59" spans="2:10" ht="18" customHeight="1">
      <c r="B59" s="3" t="s">
        <v>130</v>
      </c>
      <c r="C59" s="3" t="s">
        <v>133</v>
      </c>
      <c r="D59" s="3" t="s">
        <v>134</v>
      </c>
      <c r="E59" s="3" t="s">
        <v>129</v>
      </c>
      <c r="F59" s="5">
        <v>57888</v>
      </c>
      <c r="G59" s="5">
        <v>55572.480000000003</v>
      </c>
      <c r="H59" s="5">
        <f t="shared" si="1"/>
        <v>2315.5199999999968</v>
      </c>
      <c r="I59" s="21">
        <v>0.315</v>
      </c>
      <c r="J59" s="43">
        <v>5</v>
      </c>
    </row>
    <row r="60" spans="2:10" ht="18" customHeight="1">
      <c r="B60" s="3" t="s">
        <v>130</v>
      </c>
      <c r="C60" s="3" t="s">
        <v>133</v>
      </c>
      <c r="D60" s="3" t="s">
        <v>134</v>
      </c>
      <c r="E60" s="3" t="s">
        <v>129</v>
      </c>
      <c r="F60" s="5">
        <v>57888</v>
      </c>
      <c r="G60" s="5">
        <v>55572.480000000003</v>
      </c>
      <c r="H60" s="5">
        <f t="shared" si="1"/>
        <v>2315.5199999999968</v>
      </c>
      <c r="I60" s="21">
        <v>0.187</v>
      </c>
      <c r="J60" s="43">
        <v>3</v>
      </c>
    </row>
    <row r="61" spans="2:10" ht="18" customHeight="1">
      <c r="B61" s="3" t="s">
        <v>130</v>
      </c>
      <c r="C61" s="3" t="s">
        <v>124</v>
      </c>
      <c r="D61" s="3" t="s">
        <v>128</v>
      </c>
      <c r="E61" s="3" t="s">
        <v>131</v>
      </c>
      <c r="F61" s="5">
        <v>52800</v>
      </c>
      <c r="G61" s="5">
        <v>59664</v>
      </c>
      <c r="H61" s="5">
        <f t="shared" si="1"/>
        <v>-6864</v>
      </c>
      <c r="I61" s="21">
        <v>0.255</v>
      </c>
      <c r="J61" s="43">
        <v>8</v>
      </c>
    </row>
    <row r="62" spans="2:10" ht="18" customHeight="1">
      <c r="B62" s="3" t="s">
        <v>130</v>
      </c>
      <c r="C62" s="3" t="s">
        <v>124</v>
      </c>
      <c r="D62" s="3" t="s">
        <v>128</v>
      </c>
      <c r="E62" s="3" t="s">
        <v>131</v>
      </c>
      <c r="F62" s="5">
        <v>52140</v>
      </c>
      <c r="G62" s="5">
        <v>41190.6</v>
      </c>
      <c r="H62" s="5">
        <f t="shared" si="1"/>
        <v>10949.400000000001</v>
      </c>
      <c r="I62" s="21">
        <v>0.35599999999999998</v>
      </c>
      <c r="J62" s="43">
        <v>5</v>
      </c>
    </row>
    <row r="63" spans="2:10" ht="18" customHeight="1">
      <c r="B63" s="3" t="s">
        <v>130</v>
      </c>
      <c r="C63" s="3" t="s">
        <v>124</v>
      </c>
      <c r="D63" s="3" t="s">
        <v>128</v>
      </c>
      <c r="E63" s="3" t="s">
        <v>131</v>
      </c>
      <c r="F63" s="5">
        <v>52140</v>
      </c>
      <c r="G63" s="5">
        <v>41190.6</v>
      </c>
      <c r="H63" s="5">
        <f t="shared" si="1"/>
        <v>10949.400000000001</v>
      </c>
      <c r="I63" s="21">
        <v>0.27600000000000002</v>
      </c>
      <c r="J63" s="43">
        <v>6</v>
      </c>
    </row>
    <row r="64" spans="2:10" ht="18" customHeight="1">
      <c r="B64" s="3" t="s">
        <v>130</v>
      </c>
      <c r="C64" s="3" t="s">
        <v>124</v>
      </c>
      <c r="D64" s="3" t="s">
        <v>128</v>
      </c>
      <c r="E64" s="3" t="s">
        <v>129</v>
      </c>
      <c r="F64" s="5">
        <v>77184</v>
      </c>
      <c r="G64" s="5">
        <v>68693.759999999995</v>
      </c>
      <c r="H64" s="5">
        <f t="shared" si="1"/>
        <v>8490.2400000000052</v>
      </c>
      <c r="I64" s="21">
        <v>0.255</v>
      </c>
      <c r="J64" s="43">
        <v>5</v>
      </c>
    </row>
    <row r="65" spans="2:10" ht="18" customHeight="1">
      <c r="B65" s="3" t="s">
        <v>130</v>
      </c>
      <c r="C65" s="3" t="s">
        <v>124</v>
      </c>
      <c r="D65" s="3" t="s">
        <v>128</v>
      </c>
      <c r="E65" s="3" t="s">
        <v>129</v>
      </c>
      <c r="F65" s="5">
        <v>77184</v>
      </c>
      <c r="G65" s="5">
        <v>87217.919999999998</v>
      </c>
      <c r="H65" s="5">
        <f t="shared" si="1"/>
        <v>-10033.919999999998</v>
      </c>
      <c r="I65" s="21">
        <v>0.56399999999999995</v>
      </c>
      <c r="J65" s="43">
        <v>5</v>
      </c>
    </row>
    <row r="66" spans="2:10" ht="18" customHeight="1">
      <c r="B66" s="3" t="s">
        <v>130</v>
      </c>
      <c r="C66" s="3" t="s">
        <v>124</v>
      </c>
      <c r="D66" s="3" t="s">
        <v>128</v>
      </c>
      <c r="E66" s="3" t="s">
        <v>129</v>
      </c>
      <c r="F66" s="5">
        <v>76219.199999999997</v>
      </c>
      <c r="G66" s="5">
        <v>60213.167999999998</v>
      </c>
      <c r="H66" s="5">
        <f t="shared" si="1"/>
        <v>16006.031999999999</v>
      </c>
      <c r="I66" s="21">
        <v>0.54400000000000004</v>
      </c>
      <c r="J66" s="43">
        <v>1</v>
      </c>
    </row>
    <row r="67" spans="2:10" ht="18" customHeight="1">
      <c r="B67" s="3" t="s">
        <v>130</v>
      </c>
      <c r="C67" s="3" t="s">
        <v>124</v>
      </c>
      <c r="D67" s="3" t="s">
        <v>128</v>
      </c>
      <c r="E67" s="3" t="s">
        <v>129</v>
      </c>
      <c r="F67" s="5">
        <v>75254.399999999994</v>
      </c>
      <c r="G67" s="5">
        <v>58698.432000000001</v>
      </c>
      <c r="H67" s="5">
        <f t="shared" si="1"/>
        <v>16555.967999999993</v>
      </c>
      <c r="I67" s="21">
        <v>0.255</v>
      </c>
      <c r="J67" s="43">
        <v>9</v>
      </c>
    </row>
    <row r="68" spans="2:10" ht="18" customHeight="1">
      <c r="B68" s="3" t="s">
        <v>130</v>
      </c>
      <c r="C68" s="3" t="s">
        <v>133</v>
      </c>
      <c r="D68" s="3" t="s">
        <v>135</v>
      </c>
      <c r="E68" s="3" t="s">
        <v>131</v>
      </c>
      <c r="F68" s="5">
        <v>52800</v>
      </c>
      <c r="G68" s="5">
        <v>46992</v>
      </c>
      <c r="H68" s="5">
        <f t="shared" si="1"/>
        <v>5808</v>
      </c>
      <c r="I68" s="21">
        <v>0.187</v>
      </c>
      <c r="J68" s="43">
        <v>9</v>
      </c>
    </row>
    <row r="69" spans="2:10" ht="18" customHeight="1">
      <c r="B69" s="3" t="s">
        <v>130</v>
      </c>
      <c r="C69" s="3" t="s">
        <v>133</v>
      </c>
      <c r="D69" s="3" t="s">
        <v>135</v>
      </c>
      <c r="E69" s="3" t="s">
        <v>129</v>
      </c>
      <c r="F69" s="5">
        <v>76219.199999999997</v>
      </c>
      <c r="G69" s="5">
        <v>60213.167999999998</v>
      </c>
      <c r="H69" s="5">
        <f t="shared" si="1"/>
        <v>16006.031999999999</v>
      </c>
      <c r="I69" s="21">
        <v>0.26500000000000001</v>
      </c>
      <c r="J69" s="43">
        <v>7</v>
      </c>
    </row>
    <row r="70" spans="2:10" ht="18" customHeight="1">
      <c r="B70" s="3" t="s">
        <v>130</v>
      </c>
      <c r="C70" s="3" t="s">
        <v>133</v>
      </c>
      <c r="D70" s="3" t="s">
        <v>135</v>
      </c>
      <c r="E70" s="3" t="s">
        <v>129</v>
      </c>
      <c r="F70" s="5">
        <v>75254.399999999994</v>
      </c>
      <c r="G70" s="5">
        <v>58698.432000000001</v>
      </c>
      <c r="H70" s="5">
        <f t="shared" si="1"/>
        <v>16555.967999999993</v>
      </c>
      <c r="I70" s="21">
        <v>0.35599999999999998</v>
      </c>
      <c r="J70" s="43">
        <v>5</v>
      </c>
    </row>
    <row r="71" spans="2:10" ht="18" customHeight="1">
      <c r="B71" s="3" t="s">
        <v>130</v>
      </c>
      <c r="C71" s="3" t="s">
        <v>133</v>
      </c>
      <c r="D71" s="3" t="s">
        <v>135</v>
      </c>
      <c r="E71" s="3" t="s">
        <v>132</v>
      </c>
      <c r="F71" s="5">
        <v>296700</v>
      </c>
      <c r="G71" s="5">
        <v>216591</v>
      </c>
      <c r="H71" s="5">
        <f t="shared" si="1"/>
        <v>80109</v>
      </c>
      <c r="I71" s="21">
        <v>0.23300000000000001</v>
      </c>
      <c r="J71" s="43">
        <v>1</v>
      </c>
    </row>
    <row r="72" spans="2:10" ht="18" customHeight="1">
      <c r="B72" s="3" t="s">
        <v>130</v>
      </c>
      <c r="C72" s="3" t="s">
        <v>124</v>
      </c>
      <c r="D72" s="3" t="s">
        <v>125</v>
      </c>
      <c r="E72" s="3" t="s">
        <v>131</v>
      </c>
      <c r="F72" s="5">
        <v>54120</v>
      </c>
      <c r="G72" s="5">
        <v>44378.400000000001</v>
      </c>
      <c r="H72" s="5">
        <f t="shared" si="1"/>
        <v>9741.5999999999985</v>
      </c>
      <c r="I72" s="21">
        <v>0.315</v>
      </c>
      <c r="J72" s="43">
        <v>8</v>
      </c>
    </row>
    <row r="73" spans="2:10" ht="18" customHeight="1">
      <c r="B73" s="3" t="s">
        <v>130</v>
      </c>
      <c r="C73" s="3" t="s">
        <v>124</v>
      </c>
      <c r="D73" s="3" t="s">
        <v>125</v>
      </c>
      <c r="E73" s="3" t="s">
        <v>131</v>
      </c>
      <c r="F73" s="5">
        <v>54120</v>
      </c>
      <c r="G73" s="5">
        <v>44378.400000000001</v>
      </c>
      <c r="H73" s="5">
        <f>F73-G73</f>
        <v>9741.5999999999985</v>
      </c>
      <c r="I73" s="21">
        <v>0.56399999999999995</v>
      </c>
      <c r="J73" s="43">
        <v>3</v>
      </c>
    </row>
    <row r="74" spans="2:10" ht="18" customHeight="1">
      <c r="B74" s="3" t="s">
        <v>130</v>
      </c>
      <c r="C74" s="3" t="s">
        <v>124</v>
      </c>
      <c r="D74" s="3" t="s">
        <v>125</v>
      </c>
      <c r="E74" s="3" t="s">
        <v>131</v>
      </c>
      <c r="F74" s="5">
        <v>51480</v>
      </c>
      <c r="G74" s="5">
        <v>40154.400000000001</v>
      </c>
      <c r="H74" s="5">
        <f>F74-G74</f>
        <v>11325.599999999999</v>
      </c>
      <c r="I74" s="21">
        <v>0.255</v>
      </c>
      <c r="J74" s="43">
        <v>2</v>
      </c>
    </row>
    <row r="75" spans="2:10" ht="18" customHeight="1">
      <c r="B75" s="3" t="s">
        <v>130</v>
      </c>
      <c r="C75" s="3" t="s">
        <v>124</v>
      </c>
      <c r="D75" s="3" t="s">
        <v>125</v>
      </c>
      <c r="E75" s="3" t="s">
        <v>131</v>
      </c>
      <c r="F75" s="5">
        <v>39600</v>
      </c>
      <c r="G75" s="5">
        <v>38016</v>
      </c>
      <c r="H75" s="5">
        <f>F75-G75</f>
        <v>1584</v>
      </c>
      <c r="I75" s="21">
        <v>0.54400000000000004</v>
      </c>
      <c r="J75" s="43">
        <v>8</v>
      </c>
    </row>
    <row r="76" spans="2:10" ht="18" customHeight="1">
      <c r="B76" s="3" t="s">
        <v>130</v>
      </c>
      <c r="C76" s="3" t="s">
        <v>124</v>
      </c>
      <c r="D76" s="3" t="s">
        <v>125</v>
      </c>
      <c r="E76" s="3" t="s">
        <v>129</v>
      </c>
      <c r="F76" s="5">
        <v>79113.600000000006</v>
      </c>
      <c r="G76" s="5">
        <v>64873.152000000002</v>
      </c>
      <c r="H76" s="5">
        <f>F76-G76</f>
        <v>14240.448000000004</v>
      </c>
      <c r="I76" s="21">
        <v>0.255</v>
      </c>
      <c r="J76" s="43">
        <v>9</v>
      </c>
    </row>
    <row r="77" spans="2:10" s="120" customFormat="1" ht="18" customHeight="1">
      <c r="B77" s="44"/>
      <c r="C77" s="44"/>
      <c r="D77" s="44"/>
      <c r="E77" s="44"/>
      <c r="F77" s="130"/>
      <c r="G77" s="130"/>
      <c r="H77" s="130"/>
      <c r="I77" s="131"/>
      <c r="J77" s="69"/>
    </row>
    <row r="78" spans="2:10" ht="12.75">
      <c r="B78"/>
    </row>
    <row r="79" spans="2:10" ht="12.75">
      <c r="B79"/>
    </row>
    <row r="80" spans="2:10" ht="12.75">
      <c r="B80"/>
    </row>
    <row r="81" spans="2:2" ht="12.75">
      <c r="B81"/>
    </row>
    <row r="82" spans="2:2" ht="12.75">
      <c r="B82"/>
    </row>
    <row r="83" spans="2:2" ht="12.75">
      <c r="B83"/>
    </row>
    <row r="84" spans="2:2" ht="12.75">
      <c r="B84"/>
    </row>
    <row r="85" spans="2:2" ht="12.75">
      <c r="B85"/>
    </row>
    <row r="86" spans="2:2" ht="12.75">
      <c r="B86"/>
    </row>
    <row r="87" spans="2:2" ht="12.75">
      <c r="B87"/>
    </row>
    <row r="88" spans="2:2" ht="12.75">
      <c r="B88"/>
    </row>
    <row r="89" spans="2:2" ht="12.75">
      <c r="B89"/>
    </row>
    <row r="90" spans="2:2" ht="12.75">
      <c r="B90"/>
    </row>
    <row r="91" spans="2:2" ht="12.75">
      <c r="B91"/>
    </row>
    <row r="92" spans="2:2" ht="12.75">
      <c r="B92"/>
    </row>
    <row r="93" spans="2:2" ht="12.75">
      <c r="B93"/>
    </row>
    <row r="94" spans="2:2" ht="12.75">
      <c r="B94"/>
    </row>
    <row r="95" spans="2:2" ht="12.75">
      <c r="B95"/>
    </row>
    <row r="96" spans="2:2" ht="12.75">
      <c r="B96"/>
    </row>
    <row r="97" spans="2:2" ht="12.75">
      <c r="B97"/>
    </row>
    <row r="98" spans="2:2" ht="12.75">
      <c r="B98"/>
    </row>
    <row r="99" spans="2:2" ht="12.75">
      <c r="B99"/>
    </row>
    <row r="100" spans="2:2" ht="12.75">
      <c r="B100"/>
    </row>
    <row r="101" spans="2:2" ht="12.75">
      <c r="B101"/>
    </row>
    <row r="102" spans="2:2" ht="12.75">
      <c r="B102"/>
    </row>
    <row r="103" spans="2:2" ht="12.75">
      <c r="B103"/>
    </row>
    <row r="104" spans="2:2" ht="12.75">
      <c r="B104"/>
    </row>
    <row r="105" spans="2:2" ht="12.75">
      <c r="B105"/>
    </row>
    <row r="106" spans="2:2" ht="12.75">
      <c r="B106"/>
    </row>
    <row r="107" spans="2:2" ht="12.75">
      <c r="B107"/>
    </row>
    <row r="108" spans="2:2" ht="12.75">
      <c r="B108"/>
    </row>
    <row r="109" spans="2:2" ht="12.75">
      <c r="B109"/>
    </row>
    <row r="110" spans="2:2" ht="12.75">
      <c r="B110"/>
    </row>
    <row r="111" spans="2:2" ht="12.75">
      <c r="B111"/>
    </row>
    <row r="112" spans="2:2" ht="12.75">
      <c r="B112"/>
    </row>
    <row r="113" spans="2:2" ht="12.75">
      <c r="B113"/>
    </row>
    <row r="114" spans="2:2" ht="12.75">
      <c r="B114"/>
    </row>
    <row r="115" spans="2:2" ht="12.75">
      <c r="B115"/>
    </row>
    <row r="116" spans="2:2" ht="12.75">
      <c r="B116"/>
    </row>
    <row r="117" spans="2:2" ht="12.75">
      <c r="B117"/>
    </row>
    <row r="118" spans="2:2" ht="12.75">
      <c r="B118"/>
    </row>
    <row r="119" spans="2:2" ht="12.75">
      <c r="B119"/>
    </row>
    <row r="120" spans="2:2" ht="12.75">
      <c r="B120"/>
    </row>
    <row r="121" spans="2:2" ht="12.75">
      <c r="B121"/>
    </row>
    <row r="122" spans="2:2" ht="12.75">
      <c r="B122"/>
    </row>
    <row r="123" spans="2:2" ht="12.75">
      <c r="B123"/>
    </row>
    <row r="124" spans="2:2" ht="12.75">
      <c r="B124"/>
    </row>
    <row r="125" spans="2:2" ht="12.75">
      <c r="B125"/>
    </row>
    <row r="126" spans="2:2" ht="12.75">
      <c r="B126"/>
    </row>
    <row r="127" spans="2:2" ht="12.75">
      <c r="B127"/>
    </row>
    <row r="128" spans="2:2" ht="12.75">
      <c r="B128"/>
    </row>
    <row r="129" spans="2:2" ht="12.75">
      <c r="B129"/>
    </row>
    <row r="130" spans="2:2" ht="12.75">
      <c r="B130"/>
    </row>
    <row r="131" spans="2:2" ht="12.75">
      <c r="B131"/>
    </row>
    <row r="132" spans="2:2" ht="12.75">
      <c r="B132"/>
    </row>
    <row r="133" spans="2:2" ht="12.75">
      <c r="B133"/>
    </row>
    <row r="134" spans="2:2" ht="12.75">
      <c r="B134"/>
    </row>
    <row r="135" spans="2:2" ht="12.75">
      <c r="B135"/>
    </row>
    <row r="136" spans="2:2" ht="12.75">
      <c r="B136"/>
    </row>
    <row r="137" spans="2:2" ht="12.75">
      <c r="B137"/>
    </row>
    <row r="138" spans="2:2" ht="12.75">
      <c r="B138"/>
    </row>
    <row r="139" spans="2:2" ht="12.75">
      <c r="B139"/>
    </row>
    <row r="140" spans="2:2" ht="12.75">
      <c r="B140"/>
    </row>
    <row r="141" spans="2:2" ht="12.75">
      <c r="B141"/>
    </row>
    <row r="142" spans="2:2" ht="12.75">
      <c r="B142"/>
    </row>
    <row r="143" spans="2:2" ht="12.75">
      <c r="B143"/>
    </row>
    <row r="144" spans="2:2" ht="12.75">
      <c r="B144"/>
    </row>
    <row r="145" spans="2:2" ht="12.75">
      <c r="B145"/>
    </row>
    <row r="146" spans="2:2" ht="12.75">
      <c r="B146"/>
    </row>
    <row r="147" spans="2:2" ht="12.75">
      <c r="B147"/>
    </row>
    <row r="148" spans="2:2" ht="12.75">
      <c r="B148"/>
    </row>
    <row r="149" spans="2:2" ht="12.75">
      <c r="B149"/>
    </row>
    <row r="150" spans="2:2" ht="12.75">
      <c r="B150"/>
    </row>
    <row r="151" spans="2:2" ht="12.75">
      <c r="B151"/>
    </row>
    <row r="152" spans="2:2" ht="12.75">
      <c r="B152"/>
    </row>
    <row r="153" spans="2:2" ht="12.75">
      <c r="B153"/>
    </row>
    <row r="154" spans="2:2" ht="12.75">
      <c r="B154"/>
    </row>
    <row r="155" spans="2:2" ht="12.75">
      <c r="B155"/>
    </row>
    <row r="156" spans="2:2" ht="12.75">
      <c r="B156"/>
    </row>
    <row r="157" spans="2:2" ht="12.75">
      <c r="B157"/>
    </row>
    <row r="158" spans="2:2" ht="12.75">
      <c r="B158"/>
    </row>
    <row r="159" spans="2:2" ht="12.75">
      <c r="B159"/>
    </row>
    <row r="160" spans="2:2" ht="12.75">
      <c r="B160"/>
    </row>
    <row r="161" spans="2:2" ht="12.75">
      <c r="B161"/>
    </row>
    <row r="162" spans="2:2" ht="12.75">
      <c r="B162"/>
    </row>
    <row r="163" spans="2:2" ht="12.75">
      <c r="B163"/>
    </row>
    <row r="164" spans="2:2" ht="12.75">
      <c r="B164"/>
    </row>
    <row r="165" spans="2:2" ht="12.75">
      <c r="B165"/>
    </row>
    <row r="166" spans="2:2" ht="12.75">
      <c r="B166"/>
    </row>
    <row r="167" spans="2:2" ht="12.75">
      <c r="B167"/>
    </row>
    <row r="168" spans="2:2" ht="12.75">
      <c r="B168"/>
    </row>
    <row r="169" spans="2:2" ht="12.75">
      <c r="B169"/>
    </row>
    <row r="170" spans="2:2" ht="12.75">
      <c r="B170"/>
    </row>
    <row r="171" spans="2:2" ht="12.75">
      <c r="B171"/>
    </row>
    <row r="172" spans="2:2" ht="12.75">
      <c r="B172"/>
    </row>
    <row r="173" spans="2:2" ht="12.75">
      <c r="B173"/>
    </row>
    <row r="174" spans="2:2" ht="12.75">
      <c r="B174"/>
    </row>
    <row r="175" spans="2:2" ht="12.75">
      <c r="B175"/>
    </row>
    <row r="176" spans="2:2" ht="12.75">
      <c r="B176"/>
    </row>
    <row r="177" spans="2:2" ht="12.75">
      <c r="B177"/>
    </row>
    <row r="178" spans="2:2" ht="12.75">
      <c r="B178"/>
    </row>
    <row r="179" spans="2:2" ht="12.75">
      <c r="B179"/>
    </row>
    <row r="180" spans="2:2" ht="12.75">
      <c r="B180"/>
    </row>
    <row r="181" spans="2:2" ht="12.75">
      <c r="B181"/>
    </row>
    <row r="182" spans="2:2" ht="12.75">
      <c r="B182"/>
    </row>
    <row r="183" spans="2:2" ht="12.75">
      <c r="B183"/>
    </row>
    <row r="184" spans="2:2" ht="12.75">
      <c r="B184"/>
    </row>
    <row r="185" spans="2:2" ht="12.75">
      <c r="B185"/>
    </row>
    <row r="186" spans="2:2" ht="12.75">
      <c r="B186"/>
    </row>
    <row r="187" spans="2:2" ht="12.75">
      <c r="B187"/>
    </row>
    <row r="188" spans="2:2" ht="12.75">
      <c r="B188"/>
    </row>
    <row r="189" spans="2:2" ht="12.75">
      <c r="B189"/>
    </row>
    <row r="190" spans="2:2" ht="12.75">
      <c r="B190"/>
    </row>
    <row r="191" spans="2:2" ht="12.75">
      <c r="B191"/>
    </row>
    <row r="192" spans="2:2" ht="12.75">
      <c r="B192"/>
    </row>
    <row r="193" spans="2:2" ht="12.75">
      <c r="B193"/>
    </row>
    <row r="194" spans="2:2" ht="12.75">
      <c r="B194"/>
    </row>
    <row r="195" spans="2:2" ht="12.75">
      <c r="B195"/>
    </row>
    <row r="196" spans="2:2" ht="12.75">
      <c r="B196"/>
    </row>
    <row r="197" spans="2:2" ht="12.75">
      <c r="B197"/>
    </row>
    <row r="198" spans="2:2" ht="12.75">
      <c r="B198"/>
    </row>
    <row r="199" spans="2:2" ht="12.75">
      <c r="B199"/>
    </row>
    <row r="200" spans="2:2" ht="12.75">
      <c r="B200"/>
    </row>
    <row r="201" spans="2:2" ht="12.75">
      <c r="B201"/>
    </row>
    <row r="202" spans="2:2" ht="12.75">
      <c r="B202"/>
    </row>
    <row r="203" spans="2:2" ht="12.75">
      <c r="B203"/>
    </row>
  </sheetData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4"/>
  <dimension ref="A1:I14"/>
  <sheetViews>
    <sheetView showGridLines="0" workbookViewId="0">
      <selection activeCell="E2" sqref="E2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40</v>
      </c>
      <c r="E2" s="137">
        <f>DATE(E7,E5,E6)</f>
        <v>39619</v>
      </c>
      <c r="I2" s="26"/>
    </row>
    <row r="3" spans="1:9" ht="12.75">
      <c r="B3"/>
    </row>
    <row r="4" spans="1:9" ht="12.75">
      <c r="B4"/>
    </row>
    <row r="5" spans="1:9">
      <c r="B5"/>
      <c r="E5" s="134">
        <v>6</v>
      </c>
    </row>
    <row r="6" spans="1:9">
      <c r="B6"/>
      <c r="E6" s="134">
        <v>20</v>
      </c>
    </row>
    <row r="7" spans="1:9">
      <c r="B7"/>
      <c r="E7" s="134">
        <v>2008</v>
      </c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5"/>
  <dimension ref="A1:I14"/>
  <sheetViews>
    <sheetView showGridLines="0" workbookViewId="0">
      <selection activeCell="F9" sqref="F9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2" t="s">
        <v>41</v>
      </c>
      <c r="I2" s="26"/>
    </row>
    <row r="3" spans="1:9" ht="12.75">
      <c r="B3"/>
    </row>
    <row r="4" spans="1:9" ht="12.75">
      <c r="B4"/>
    </row>
    <row r="5" spans="1:9">
      <c r="B5"/>
      <c r="E5" s="27" t="s">
        <v>42</v>
      </c>
      <c r="F5" s="135">
        <f>DATEVALUE(E5)</f>
        <v>39449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6"/>
  <dimension ref="A1:I14"/>
  <sheetViews>
    <sheetView showGridLines="0" workbookViewId="0">
      <selection activeCell="F14" sqref="F14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43</v>
      </c>
      <c r="I2" s="26"/>
    </row>
    <row r="3" spans="1:9" ht="12.75">
      <c r="B3"/>
    </row>
    <row r="4" spans="1:9" ht="12.75">
      <c r="B4"/>
    </row>
    <row r="5" spans="1:9">
      <c r="B5"/>
      <c r="E5" s="27" t="s">
        <v>42</v>
      </c>
      <c r="F5" s="26">
        <f>DATEVALUE(E5)</f>
        <v>39449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135">
        <f>DAY(F5)</f>
        <v>2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7"/>
  <dimension ref="A1:I14"/>
  <sheetViews>
    <sheetView showGridLines="0" workbookViewId="0">
      <selection activeCell="A2" sqref="A2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45</v>
      </c>
      <c r="I2" s="26"/>
    </row>
    <row r="3" spans="1:9" ht="12.75">
      <c r="B3"/>
    </row>
    <row r="4" spans="1:9" ht="12.75">
      <c r="B4"/>
    </row>
    <row r="5" spans="1:9">
      <c r="B5"/>
      <c r="E5" s="27" t="s">
        <v>42</v>
      </c>
      <c r="F5" s="26">
        <f>DAYS360(E5,E7)</f>
        <v>321</v>
      </c>
    </row>
    <row r="6" spans="1:9" ht="12.75">
      <c r="B6"/>
    </row>
    <row r="7" spans="1:9">
      <c r="B7"/>
      <c r="E7" s="27" t="s">
        <v>44</v>
      </c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8"/>
  <dimension ref="A1:I14"/>
  <sheetViews>
    <sheetView showGridLines="0" workbookViewId="0">
      <selection activeCell="F20" sqref="F20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24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2" t="s">
        <v>46</v>
      </c>
      <c r="I2" s="26"/>
    </row>
    <row r="3" spans="1:9" ht="12.75">
      <c r="B3"/>
    </row>
    <row r="4" spans="1:9" ht="12.75">
      <c r="B4"/>
    </row>
    <row r="5" spans="1:9">
      <c r="B5"/>
      <c r="E5" s="27" t="s">
        <v>42</v>
      </c>
      <c r="F5" s="135">
        <f>MONTH(E5)</f>
        <v>1</v>
      </c>
    </row>
    <row r="6" spans="1:9" ht="12.75">
      <c r="B6"/>
    </row>
    <row r="7" spans="1:9">
      <c r="B7"/>
      <c r="E7" s="2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9"/>
  <dimension ref="A1:I14"/>
  <sheetViews>
    <sheetView showGridLines="0" workbookViewId="0">
      <selection activeCell="F13" sqref="F13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47</v>
      </c>
      <c r="I2" s="26"/>
    </row>
    <row r="3" spans="1:9" ht="12.75">
      <c r="B3"/>
    </row>
    <row r="4" spans="1:9" ht="12.75">
      <c r="B4"/>
    </row>
    <row r="5" spans="1:9">
      <c r="B5"/>
      <c r="F5" s="138">
        <f ca="1">NOW()</f>
        <v>39764.601230902779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0"/>
  <dimension ref="A1:I14"/>
  <sheetViews>
    <sheetView showGridLines="0" workbookViewId="0">
      <selection activeCell="F5" sqref="F5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48</v>
      </c>
      <c r="I2" s="26"/>
    </row>
    <row r="3" spans="1:9" ht="12.75">
      <c r="B3"/>
    </row>
    <row r="4" spans="1:9" ht="12.75">
      <c r="B4"/>
    </row>
    <row r="5" spans="1:9">
      <c r="B5"/>
      <c r="F5" s="138">
        <f ca="1">TODAY()</f>
        <v>39764</v>
      </c>
    </row>
    <row r="6" spans="1:9" ht="12.75">
      <c r="B6"/>
    </row>
    <row r="7" spans="1:9" ht="12.75">
      <c r="B7"/>
    </row>
    <row r="8" spans="1:9" ht="12.75">
      <c r="B8"/>
    </row>
    <row r="9" spans="1:9" ht="12.75">
      <c r="B9"/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64"/>
  <sheetViews>
    <sheetView showGridLines="0" workbookViewId="0"/>
  </sheetViews>
  <sheetFormatPr defaultRowHeight="12.75"/>
  <cols>
    <col min="2" max="3" width="12.7109375" customWidth="1"/>
    <col min="4" max="4" width="14.85546875" customWidth="1"/>
    <col min="5" max="5" width="12.7109375" customWidth="1"/>
    <col min="6" max="7" width="15.140625" customWidth="1"/>
    <col min="8" max="8" width="14.28515625" customWidth="1"/>
    <col min="9" max="9" width="20.5703125" customWidth="1"/>
  </cols>
  <sheetData>
    <row r="1" spans="1:9" ht="30">
      <c r="A1" s="2" t="s">
        <v>21</v>
      </c>
    </row>
    <row r="3" spans="1:9" ht="26.25">
      <c r="A3" s="26" t="s">
        <v>162</v>
      </c>
    </row>
    <row r="5" spans="1:9" ht="18">
      <c r="B5" s="52" t="s">
        <v>114</v>
      </c>
      <c r="C5" s="53"/>
      <c r="D5" s="53"/>
      <c r="E5" s="53"/>
      <c r="F5" s="54"/>
      <c r="G5" s="54"/>
      <c r="H5" s="53"/>
      <c r="I5" s="55"/>
    </row>
    <row r="6" spans="1:9" ht="18">
      <c r="B6" s="56" t="s">
        <v>115</v>
      </c>
      <c r="C6" s="57"/>
      <c r="D6" s="57"/>
      <c r="E6" s="57"/>
      <c r="F6" s="58"/>
      <c r="G6" s="58"/>
      <c r="H6" s="57"/>
      <c r="I6" s="59"/>
    </row>
    <row r="7" spans="1:9" ht="18" hidden="1">
      <c r="B7" s="24"/>
      <c r="C7" s="22"/>
      <c r="D7" s="22"/>
      <c r="E7" s="22"/>
      <c r="F7" s="25"/>
      <c r="G7" s="25"/>
      <c r="H7" s="22"/>
      <c r="I7" s="22"/>
    </row>
    <row r="8" spans="1:9" ht="18.75" thickBot="1">
      <c r="B8" s="19" t="s">
        <v>116</v>
      </c>
      <c r="C8" s="19" t="s">
        <v>117</v>
      </c>
      <c r="D8" s="19" t="s">
        <v>118</v>
      </c>
      <c r="E8" s="19" t="s">
        <v>119</v>
      </c>
      <c r="F8" s="7" t="s">
        <v>120</v>
      </c>
      <c r="G8" s="7" t="s">
        <v>121</v>
      </c>
      <c r="H8" s="16" t="s">
        <v>122</v>
      </c>
      <c r="I8" s="17" t="s">
        <v>123</v>
      </c>
    </row>
    <row r="9" spans="1:9" ht="18">
      <c r="B9" s="47" t="s">
        <v>133</v>
      </c>
      <c r="C9" s="47" t="s">
        <v>134</v>
      </c>
      <c r="D9" s="47" t="s">
        <v>132</v>
      </c>
      <c r="E9" s="47" t="s">
        <v>137</v>
      </c>
      <c r="F9" s="48">
        <v>1205988</v>
      </c>
      <c r="G9" s="48">
        <v>1073329.32</v>
      </c>
      <c r="H9" s="49">
        <f t="shared" ref="H9:H50" si="0">F9-G9</f>
        <v>132658.67999999993</v>
      </c>
      <c r="I9" s="50">
        <v>0.432</v>
      </c>
    </row>
    <row r="10" spans="1:9" ht="18">
      <c r="B10" s="47" t="s">
        <v>133</v>
      </c>
      <c r="C10" s="47" t="s">
        <v>134</v>
      </c>
      <c r="D10" s="47" t="s">
        <v>132</v>
      </c>
      <c r="E10" s="47" t="s">
        <v>127</v>
      </c>
      <c r="F10" s="48">
        <v>432900</v>
      </c>
      <c r="G10" s="48">
        <v>367965</v>
      </c>
      <c r="H10" s="49">
        <f t="shared" si="0"/>
        <v>64935</v>
      </c>
      <c r="I10" s="50">
        <v>0.247</v>
      </c>
    </row>
    <row r="11" spans="1:9" ht="18">
      <c r="B11" s="47" t="s">
        <v>133</v>
      </c>
      <c r="C11" s="47" t="s">
        <v>134</v>
      </c>
      <c r="D11" s="47" t="s">
        <v>132</v>
      </c>
      <c r="E11" s="47" t="s">
        <v>137</v>
      </c>
      <c r="F11" s="48">
        <f>128563.2+200000</f>
        <v>328563.20000000001</v>
      </c>
      <c r="G11" s="48">
        <v>305563.77600000001</v>
      </c>
      <c r="H11" s="49">
        <f t="shared" si="0"/>
        <v>22999.423999999999</v>
      </c>
      <c r="I11" s="51">
        <v>0.39800000000000002</v>
      </c>
    </row>
    <row r="12" spans="1:9" ht="18">
      <c r="B12" s="47" t="s">
        <v>133</v>
      </c>
      <c r="C12" s="47" t="s">
        <v>135</v>
      </c>
      <c r="D12" s="47" t="s">
        <v>132</v>
      </c>
      <c r="E12" s="47" t="s">
        <v>130</v>
      </c>
      <c r="F12" s="48">
        <v>296700</v>
      </c>
      <c r="G12" s="48">
        <v>216591</v>
      </c>
      <c r="H12" s="49">
        <f t="shared" si="0"/>
        <v>80109</v>
      </c>
      <c r="I12" s="50">
        <v>0.23300000000000001</v>
      </c>
    </row>
    <row r="13" spans="1:9" ht="18">
      <c r="B13" s="47" t="s">
        <v>133</v>
      </c>
      <c r="C13" s="47" t="s">
        <v>134</v>
      </c>
      <c r="D13" s="47" t="s">
        <v>126</v>
      </c>
      <c r="E13" s="47" t="s">
        <v>127</v>
      </c>
      <c r="F13" s="48">
        <v>181988</v>
      </c>
      <c r="G13" s="48">
        <v>205646.44</v>
      </c>
      <c r="H13" s="49">
        <f t="shared" si="0"/>
        <v>-23658.440000000002</v>
      </c>
      <c r="I13" s="50">
        <v>0.432</v>
      </c>
    </row>
    <row r="14" spans="1:9" ht="18">
      <c r="B14" s="47" t="s">
        <v>124</v>
      </c>
      <c r="C14" s="47" t="s">
        <v>125</v>
      </c>
      <c r="D14" s="47" t="s">
        <v>132</v>
      </c>
      <c r="E14" s="47" t="s">
        <v>127</v>
      </c>
      <c r="F14" s="48">
        <v>217504</v>
      </c>
      <c r="G14" s="48">
        <v>184878.4</v>
      </c>
      <c r="H14" s="49">
        <f t="shared" si="0"/>
        <v>32625.600000000006</v>
      </c>
      <c r="I14" s="50">
        <v>0.53300000000000003</v>
      </c>
    </row>
    <row r="15" spans="1:9" ht="18">
      <c r="B15" s="47" t="s">
        <v>124</v>
      </c>
      <c r="C15" s="47" t="s">
        <v>125</v>
      </c>
      <c r="D15" s="47" t="s">
        <v>126</v>
      </c>
      <c r="E15" s="47" t="s">
        <v>127</v>
      </c>
      <c r="F15" s="48">
        <v>91224</v>
      </c>
      <c r="G15" s="48">
        <v>127713.60000000001</v>
      </c>
      <c r="H15" s="49">
        <f t="shared" si="0"/>
        <v>-36489.600000000006</v>
      </c>
      <c r="I15" s="50">
        <v>0.247</v>
      </c>
    </row>
    <row r="16" spans="1:9" ht="18">
      <c r="B16" s="47" t="s">
        <v>124</v>
      </c>
      <c r="C16" s="47" t="s">
        <v>125</v>
      </c>
      <c r="D16" s="47" t="s">
        <v>126</v>
      </c>
      <c r="E16" s="47" t="s">
        <v>127</v>
      </c>
      <c r="F16" s="48">
        <v>110772</v>
      </c>
      <c r="G16" s="48">
        <v>125172.36</v>
      </c>
      <c r="H16" s="49">
        <f t="shared" si="0"/>
        <v>-14400.36</v>
      </c>
      <c r="I16" s="50">
        <v>0.23300000000000001</v>
      </c>
    </row>
    <row r="17" spans="2:9" ht="18">
      <c r="B17" s="47" t="s">
        <v>124</v>
      </c>
      <c r="C17" s="47" t="s">
        <v>125</v>
      </c>
      <c r="D17" s="47" t="s">
        <v>126</v>
      </c>
      <c r="E17" s="47" t="s">
        <v>127</v>
      </c>
      <c r="F17" s="48">
        <v>110772</v>
      </c>
      <c r="G17" s="48">
        <v>125172.36</v>
      </c>
      <c r="H17" s="49">
        <f t="shared" si="0"/>
        <v>-14400.36</v>
      </c>
      <c r="I17" s="50">
        <v>0.318</v>
      </c>
    </row>
    <row r="18" spans="2:9" ht="18">
      <c r="B18" s="47" t="s">
        <v>124</v>
      </c>
      <c r="C18" s="47" t="s">
        <v>125</v>
      </c>
      <c r="D18" s="47" t="s">
        <v>132</v>
      </c>
      <c r="E18" s="47" t="s">
        <v>127</v>
      </c>
      <c r="F18" s="48">
        <v>128563.2</v>
      </c>
      <c r="G18" s="48">
        <v>119563.776</v>
      </c>
      <c r="H18" s="49">
        <f t="shared" si="0"/>
        <v>8999.4239999999991</v>
      </c>
      <c r="I18" s="50">
        <v>0.39800000000000002</v>
      </c>
    </row>
    <row r="19" spans="2:9" ht="18">
      <c r="B19" s="47" t="s">
        <v>133</v>
      </c>
      <c r="C19" s="47" t="s">
        <v>135</v>
      </c>
      <c r="D19" s="47" t="s">
        <v>132</v>
      </c>
      <c r="E19" s="47" t="s">
        <v>127</v>
      </c>
      <c r="F19" s="48">
        <v>128563.2</v>
      </c>
      <c r="G19" s="48">
        <v>119563.776</v>
      </c>
      <c r="H19" s="49">
        <f t="shared" si="0"/>
        <v>8999.4239999999991</v>
      </c>
      <c r="I19" s="50">
        <v>0.154</v>
      </c>
    </row>
    <row r="20" spans="2:9" ht="18">
      <c r="B20" s="47" t="s">
        <v>133</v>
      </c>
      <c r="C20" s="47" t="s">
        <v>135</v>
      </c>
      <c r="D20" s="47" t="s">
        <v>132</v>
      </c>
      <c r="E20" s="47" t="s">
        <v>127</v>
      </c>
      <c r="F20" s="48">
        <v>128563.2</v>
      </c>
      <c r="G20" s="48">
        <v>119563.776</v>
      </c>
      <c r="H20" s="49">
        <f t="shared" si="0"/>
        <v>8999.4239999999991</v>
      </c>
      <c r="I20" s="50">
        <v>0.13400000000000001</v>
      </c>
    </row>
    <row r="21" spans="2:9" ht="18">
      <c r="B21" s="47" t="s">
        <v>124</v>
      </c>
      <c r="C21" s="47" t="s">
        <v>128</v>
      </c>
      <c r="D21" s="47" t="s">
        <v>126</v>
      </c>
      <c r="E21" s="47" t="s">
        <v>127</v>
      </c>
      <c r="F21" s="48">
        <v>121197.6</v>
      </c>
      <c r="G21" s="48">
        <v>112713.76800000001</v>
      </c>
      <c r="H21" s="49">
        <f t="shared" si="0"/>
        <v>8483.8319999999949</v>
      </c>
      <c r="I21" s="50">
        <v>0.45</v>
      </c>
    </row>
    <row r="22" spans="2:9" ht="18">
      <c r="B22" s="47" t="s">
        <v>124</v>
      </c>
      <c r="C22" s="47" t="s">
        <v>128</v>
      </c>
      <c r="D22" s="47" t="s">
        <v>126</v>
      </c>
      <c r="E22" s="47" t="s">
        <v>127</v>
      </c>
      <c r="F22" s="48">
        <v>121197.6</v>
      </c>
      <c r="G22" s="48">
        <v>112713.76800000001</v>
      </c>
      <c r="H22" s="49">
        <f t="shared" si="0"/>
        <v>8483.8319999999949</v>
      </c>
      <c r="I22" s="50">
        <v>0.23300000000000001</v>
      </c>
    </row>
    <row r="23" spans="2:9" ht="18">
      <c r="B23" s="47" t="s">
        <v>133</v>
      </c>
      <c r="C23" s="47" t="s">
        <v>134</v>
      </c>
      <c r="D23" s="47" t="s">
        <v>126</v>
      </c>
      <c r="E23" s="47" t="s">
        <v>127</v>
      </c>
      <c r="F23" s="48">
        <v>121197.6</v>
      </c>
      <c r="G23" s="48">
        <v>112713.76800000001</v>
      </c>
      <c r="H23" s="49">
        <f t="shared" si="0"/>
        <v>8483.8319999999949</v>
      </c>
      <c r="I23" s="50">
        <v>0.154</v>
      </c>
    </row>
    <row r="24" spans="2:9" ht="18">
      <c r="B24" s="47" t="s">
        <v>124</v>
      </c>
      <c r="C24" s="47" t="s">
        <v>128</v>
      </c>
      <c r="D24" s="47" t="s">
        <v>126</v>
      </c>
      <c r="E24" s="47" t="s">
        <v>127</v>
      </c>
      <c r="F24" s="48">
        <v>110772</v>
      </c>
      <c r="G24" s="48">
        <v>94156.2</v>
      </c>
      <c r="H24" s="49">
        <f t="shared" si="0"/>
        <v>16615.800000000003</v>
      </c>
      <c r="I24" s="50">
        <v>0.39800000000000002</v>
      </c>
    </row>
    <row r="25" spans="2:9" ht="18">
      <c r="B25" s="47" t="s">
        <v>124</v>
      </c>
      <c r="C25" s="47" t="s">
        <v>128</v>
      </c>
      <c r="D25" s="47" t="s">
        <v>129</v>
      </c>
      <c r="E25" s="47" t="s">
        <v>130</v>
      </c>
      <c r="F25" s="48">
        <v>77184</v>
      </c>
      <c r="G25" s="48">
        <v>87217.919999999998</v>
      </c>
      <c r="H25" s="49">
        <f t="shared" si="0"/>
        <v>-10033.919999999998</v>
      </c>
      <c r="I25" s="50">
        <v>0.56399999999999995</v>
      </c>
    </row>
    <row r="26" spans="2:9" ht="18">
      <c r="B26" s="47" t="s">
        <v>133</v>
      </c>
      <c r="C26" s="47" t="s">
        <v>136</v>
      </c>
      <c r="D26" s="47" t="s">
        <v>132</v>
      </c>
      <c r="E26" s="47" t="s">
        <v>127</v>
      </c>
      <c r="F26" s="48">
        <v>76032</v>
      </c>
      <c r="G26" s="48">
        <v>75271.679999999993</v>
      </c>
      <c r="H26" s="49">
        <f t="shared" si="0"/>
        <v>760.32000000000698</v>
      </c>
      <c r="I26" s="50">
        <v>0.65</v>
      </c>
    </row>
    <row r="27" spans="2:9" ht="18">
      <c r="B27" s="47" t="s">
        <v>133</v>
      </c>
      <c r="C27" s="47" t="s">
        <v>134</v>
      </c>
      <c r="D27" s="47" t="s">
        <v>126</v>
      </c>
      <c r="E27" s="47" t="s">
        <v>130</v>
      </c>
      <c r="F27" s="48">
        <v>71676</v>
      </c>
      <c r="G27" s="48">
        <v>70959.240000000005</v>
      </c>
      <c r="H27" s="49">
        <f t="shared" si="0"/>
        <v>716.75999999999476</v>
      </c>
      <c r="I27" s="50">
        <v>0.53300000000000003</v>
      </c>
    </row>
    <row r="28" spans="2:9" ht="18">
      <c r="B28" s="47" t="s">
        <v>124</v>
      </c>
      <c r="C28" s="47" t="s">
        <v>125</v>
      </c>
      <c r="D28" s="47" t="s">
        <v>126</v>
      </c>
      <c r="E28" s="47" t="s">
        <v>127</v>
      </c>
      <c r="F28" s="48">
        <v>71676</v>
      </c>
      <c r="G28" s="48">
        <v>70959.240000000005</v>
      </c>
      <c r="H28" s="49">
        <f t="shared" si="0"/>
        <v>716.75999999999476</v>
      </c>
      <c r="I28" s="50">
        <v>0.13400000000000001</v>
      </c>
    </row>
    <row r="29" spans="2:9" ht="18">
      <c r="B29" s="47" t="s">
        <v>133</v>
      </c>
      <c r="C29" s="47" t="s">
        <v>134</v>
      </c>
      <c r="D29" s="47" t="s">
        <v>132</v>
      </c>
      <c r="E29" s="47" t="s">
        <v>127</v>
      </c>
      <c r="F29" s="48">
        <v>96768</v>
      </c>
      <c r="G29" s="48">
        <v>70640.639999999999</v>
      </c>
      <c r="H29" s="49">
        <f t="shared" si="0"/>
        <v>26127.360000000001</v>
      </c>
      <c r="I29" s="50">
        <v>0.53300000000000003</v>
      </c>
    </row>
    <row r="30" spans="2:9" ht="18">
      <c r="B30" s="47" t="s">
        <v>124</v>
      </c>
      <c r="C30" s="47" t="s">
        <v>128</v>
      </c>
      <c r="D30" s="47" t="s">
        <v>129</v>
      </c>
      <c r="E30" s="47" t="s">
        <v>130</v>
      </c>
      <c r="F30" s="48">
        <v>77184</v>
      </c>
      <c r="G30" s="48">
        <v>68693.759999999995</v>
      </c>
      <c r="H30" s="49">
        <f t="shared" si="0"/>
        <v>8490.2400000000052</v>
      </c>
      <c r="I30" s="50">
        <v>0.255</v>
      </c>
    </row>
    <row r="31" spans="2:9" ht="18">
      <c r="B31" s="47" t="s">
        <v>124</v>
      </c>
      <c r="C31" s="47" t="s">
        <v>125</v>
      </c>
      <c r="D31" s="47" t="s">
        <v>126</v>
      </c>
      <c r="E31" s="47" t="s">
        <v>127</v>
      </c>
      <c r="F31" s="48">
        <v>91224</v>
      </c>
      <c r="G31" s="48">
        <v>66593.52</v>
      </c>
      <c r="H31" s="49">
        <f t="shared" si="0"/>
        <v>24630.479999999996</v>
      </c>
      <c r="I31" s="50">
        <v>0.65</v>
      </c>
    </row>
    <row r="32" spans="2:9" ht="18">
      <c r="B32" s="47" t="s">
        <v>124</v>
      </c>
      <c r="C32" s="47" t="s">
        <v>125</v>
      </c>
      <c r="D32" s="47" t="s">
        <v>129</v>
      </c>
      <c r="E32" s="47" t="s">
        <v>130</v>
      </c>
      <c r="F32" s="48">
        <v>79113.600000000006</v>
      </c>
      <c r="G32" s="48">
        <v>64873.152000000002</v>
      </c>
      <c r="H32" s="49">
        <f t="shared" si="0"/>
        <v>14240.448000000004</v>
      </c>
      <c r="I32" s="50">
        <v>0.255</v>
      </c>
    </row>
    <row r="33" spans="2:9" ht="18">
      <c r="B33" s="47" t="s">
        <v>133</v>
      </c>
      <c r="C33" s="47" t="s">
        <v>134</v>
      </c>
      <c r="D33" s="47" t="s">
        <v>129</v>
      </c>
      <c r="E33" s="47" t="s">
        <v>130</v>
      </c>
      <c r="F33" s="48">
        <v>79113.600000000006</v>
      </c>
      <c r="G33" s="48">
        <v>64873.152000000002</v>
      </c>
      <c r="H33" s="49">
        <f t="shared" si="0"/>
        <v>14240.448000000004</v>
      </c>
      <c r="I33" s="50">
        <v>0.27600000000000002</v>
      </c>
    </row>
    <row r="34" spans="2:9" ht="18">
      <c r="B34" s="47" t="s">
        <v>133</v>
      </c>
      <c r="C34" s="47" t="s">
        <v>134</v>
      </c>
      <c r="D34" s="47" t="s">
        <v>129</v>
      </c>
      <c r="E34" s="47" t="s">
        <v>130</v>
      </c>
      <c r="F34" s="48">
        <v>79113.600000000006</v>
      </c>
      <c r="G34" s="48">
        <v>64873.152000000002</v>
      </c>
      <c r="H34" s="49">
        <f t="shared" si="0"/>
        <v>14240.448000000004</v>
      </c>
      <c r="I34" s="50">
        <v>0.54400000000000004</v>
      </c>
    </row>
    <row r="35" spans="2:9" ht="18">
      <c r="B35" s="47" t="s">
        <v>124</v>
      </c>
      <c r="C35" s="47" t="s">
        <v>128</v>
      </c>
      <c r="D35" s="47" t="s">
        <v>129</v>
      </c>
      <c r="E35" s="47" t="s">
        <v>130</v>
      </c>
      <c r="F35" s="48">
        <v>76219.199999999997</v>
      </c>
      <c r="G35" s="48">
        <v>60213.167999999998</v>
      </c>
      <c r="H35" s="49">
        <f t="shared" si="0"/>
        <v>16006.031999999999</v>
      </c>
      <c r="I35" s="50">
        <v>0.54400000000000004</v>
      </c>
    </row>
    <row r="36" spans="2:9" ht="18">
      <c r="B36" s="47" t="s">
        <v>133</v>
      </c>
      <c r="C36" s="47" t="s">
        <v>135</v>
      </c>
      <c r="D36" s="47" t="s">
        <v>129</v>
      </c>
      <c r="E36" s="47" t="s">
        <v>130</v>
      </c>
      <c r="F36" s="48">
        <v>76219.199999999997</v>
      </c>
      <c r="G36" s="48">
        <v>60213.167999999998</v>
      </c>
      <c r="H36" s="49">
        <f t="shared" si="0"/>
        <v>16006.031999999999</v>
      </c>
      <c r="I36" s="50">
        <v>0.26500000000000001</v>
      </c>
    </row>
    <row r="37" spans="2:9" ht="18">
      <c r="B37" s="47" t="s">
        <v>124</v>
      </c>
      <c r="C37" s="47" t="s">
        <v>128</v>
      </c>
      <c r="D37" s="47" t="s">
        <v>131</v>
      </c>
      <c r="E37" s="47" t="s">
        <v>130</v>
      </c>
      <c r="F37" s="48">
        <v>52800</v>
      </c>
      <c r="G37" s="48">
        <v>59664</v>
      </c>
      <c r="H37" s="49">
        <f t="shared" si="0"/>
        <v>-6864</v>
      </c>
      <c r="I37" s="50">
        <v>0.255</v>
      </c>
    </row>
    <row r="38" spans="2:9" ht="18">
      <c r="B38" s="47" t="s">
        <v>124</v>
      </c>
      <c r="C38" s="47" t="s">
        <v>128</v>
      </c>
      <c r="D38" s="47" t="s">
        <v>129</v>
      </c>
      <c r="E38" s="47" t="s">
        <v>130</v>
      </c>
      <c r="F38" s="48">
        <v>75254.399999999994</v>
      </c>
      <c r="G38" s="48">
        <v>58698.432000000001</v>
      </c>
      <c r="H38" s="49">
        <f t="shared" si="0"/>
        <v>16555.967999999993</v>
      </c>
      <c r="I38" s="50">
        <v>0.255</v>
      </c>
    </row>
    <row r="39" spans="2:9" ht="18">
      <c r="B39" s="47" t="s">
        <v>133</v>
      </c>
      <c r="C39" s="47" t="s">
        <v>135</v>
      </c>
      <c r="D39" s="47" t="s">
        <v>129</v>
      </c>
      <c r="E39" s="47" t="s">
        <v>130</v>
      </c>
      <c r="F39" s="48">
        <v>75254.399999999994</v>
      </c>
      <c r="G39" s="48">
        <v>58698.432000000001</v>
      </c>
      <c r="H39" s="49">
        <f t="shared" si="0"/>
        <v>16555.967999999993</v>
      </c>
      <c r="I39" s="50">
        <v>0.35599999999999998</v>
      </c>
    </row>
    <row r="40" spans="2:9" ht="18">
      <c r="B40" s="47" t="s">
        <v>133</v>
      </c>
      <c r="C40" s="47" t="s">
        <v>134</v>
      </c>
      <c r="D40" s="47" t="s">
        <v>131</v>
      </c>
      <c r="E40" s="47" t="s">
        <v>130</v>
      </c>
      <c r="F40" s="48">
        <v>51480</v>
      </c>
      <c r="G40" s="48">
        <v>58172.4</v>
      </c>
      <c r="H40" s="49">
        <f t="shared" si="0"/>
        <v>-6692.4000000000015</v>
      </c>
      <c r="I40" s="51">
        <v>0.26500000000000001</v>
      </c>
    </row>
    <row r="41" spans="2:9" ht="18">
      <c r="B41" s="47" t="s">
        <v>133</v>
      </c>
      <c r="C41" s="47" t="s">
        <v>134</v>
      </c>
      <c r="D41" s="47" t="s">
        <v>129</v>
      </c>
      <c r="E41" s="47" t="s">
        <v>130</v>
      </c>
      <c r="F41" s="48">
        <v>57888</v>
      </c>
      <c r="G41" s="48">
        <v>55572.480000000003</v>
      </c>
      <c r="H41" s="49">
        <f t="shared" si="0"/>
        <v>2315.5199999999968</v>
      </c>
      <c r="I41" s="50">
        <v>0.315</v>
      </c>
    </row>
    <row r="42" spans="2:9" ht="18">
      <c r="B42" s="47" t="s">
        <v>133</v>
      </c>
      <c r="C42" s="47" t="s">
        <v>134</v>
      </c>
      <c r="D42" s="47" t="s">
        <v>129</v>
      </c>
      <c r="E42" s="47" t="s">
        <v>130</v>
      </c>
      <c r="F42" s="48">
        <v>57888</v>
      </c>
      <c r="G42" s="48">
        <v>55572.480000000003</v>
      </c>
      <c r="H42" s="49">
        <f t="shared" si="0"/>
        <v>2315.5199999999968</v>
      </c>
      <c r="I42" s="50">
        <v>0.187</v>
      </c>
    </row>
    <row r="43" spans="2:9" ht="18">
      <c r="B43" s="47" t="s">
        <v>133</v>
      </c>
      <c r="C43" s="47" t="s">
        <v>135</v>
      </c>
      <c r="D43" s="47" t="s">
        <v>131</v>
      </c>
      <c r="E43" s="47" t="s">
        <v>130</v>
      </c>
      <c r="F43" s="48">
        <v>52800</v>
      </c>
      <c r="G43" s="48">
        <v>46992</v>
      </c>
      <c r="H43" s="49">
        <f t="shared" si="0"/>
        <v>5808</v>
      </c>
      <c r="I43" s="50">
        <v>0.187</v>
      </c>
    </row>
    <row r="44" spans="2:9" ht="18">
      <c r="B44" s="47" t="s">
        <v>124</v>
      </c>
      <c r="C44" s="47" t="s">
        <v>125</v>
      </c>
      <c r="D44" s="47" t="s">
        <v>131</v>
      </c>
      <c r="E44" s="47" t="s">
        <v>130</v>
      </c>
      <c r="F44" s="48">
        <v>54120</v>
      </c>
      <c r="G44" s="48">
        <v>44378.400000000001</v>
      </c>
      <c r="H44" s="49">
        <f t="shared" si="0"/>
        <v>9741.5999999999985</v>
      </c>
      <c r="I44" s="50">
        <v>0.315</v>
      </c>
    </row>
    <row r="45" spans="2:9" ht="18">
      <c r="B45" s="47" t="s">
        <v>124</v>
      </c>
      <c r="C45" s="47" t="s">
        <v>125</v>
      </c>
      <c r="D45" s="47" t="s">
        <v>131</v>
      </c>
      <c r="E45" s="47" t="s">
        <v>130</v>
      </c>
      <c r="F45" s="48">
        <v>54120</v>
      </c>
      <c r="G45" s="48">
        <v>44378.400000000001</v>
      </c>
      <c r="H45" s="49">
        <f t="shared" si="0"/>
        <v>9741.5999999999985</v>
      </c>
      <c r="I45" s="50">
        <v>0.56399999999999995</v>
      </c>
    </row>
    <row r="46" spans="2:9" ht="18">
      <c r="B46" s="47" t="s">
        <v>124</v>
      </c>
      <c r="C46" s="47" t="s">
        <v>128</v>
      </c>
      <c r="D46" s="47" t="s">
        <v>131</v>
      </c>
      <c r="E46" s="47" t="s">
        <v>130</v>
      </c>
      <c r="F46" s="48">
        <v>52140</v>
      </c>
      <c r="G46" s="48">
        <v>41190.6</v>
      </c>
      <c r="H46" s="49">
        <f t="shared" si="0"/>
        <v>10949.400000000001</v>
      </c>
      <c r="I46" s="50">
        <v>0.35599999999999998</v>
      </c>
    </row>
    <row r="47" spans="2:9" ht="18">
      <c r="B47" s="47" t="s">
        <v>124</v>
      </c>
      <c r="C47" s="47" t="s">
        <v>128</v>
      </c>
      <c r="D47" s="47" t="s">
        <v>131</v>
      </c>
      <c r="E47" s="47" t="s">
        <v>130</v>
      </c>
      <c r="F47" s="48">
        <v>52140</v>
      </c>
      <c r="G47" s="48">
        <v>41190.6</v>
      </c>
      <c r="H47" s="49">
        <f t="shared" si="0"/>
        <v>10949.400000000001</v>
      </c>
      <c r="I47" s="50">
        <v>0.27600000000000002</v>
      </c>
    </row>
    <row r="48" spans="2:9" ht="18">
      <c r="B48" s="47" t="s">
        <v>124</v>
      </c>
      <c r="C48" s="47" t="s">
        <v>125</v>
      </c>
      <c r="D48" s="47" t="s">
        <v>131</v>
      </c>
      <c r="E48" s="47" t="s">
        <v>130</v>
      </c>
      <c r="F48" s="48">
        <v>51480</v>
      </c>
      <c r="G48" s="48">
        <v>40154.400000000001</v>
      </c>
      <c r="H48" s="49">
        <f t="shared" si="0"/>
        <v>11325.599999999999</v>
      </c>
      <c r="I48" s="50">
        <v>0.255</v>
      </c>
    </row>
    <row r="49" spans="1:9" ht="18">
      <c r="B49" s="47" t="s">
        <v>124</v>
      </c>
      <c r="C49" s="47" t="s">
        <v>125</v>
      </c>
      <c r="D49" s="47" t="s">
        <v>131</v>
      </c>
      <c r="E49" s="47" t="s">
        <v>130</v>
      </c>
      <c r="F49" s="48">
        <v>39600</v>
      </c>
      <c r="G49" s="48">
        <v>38016</v>
      </c>
      <c r="H49" s="49">
        <f t="shared" si="0"/>
        <v>1584</v>
      </c>
      <c r="I49" s="50">
        <v>0.54400000000000004</v>
      </c>
    </row>
    <row r="50" spans="1:9" ht="18">
      <c r="B50" s="47" t="s">
        <v>133</v>
      </c>
      <c r="C50" s="47" t="s">
        <v>134</v>
      </c>
      <c r="D50" s="47" t="s">
        <v>131</v>
      </c>
      <c r="E50" s="47" t="s">
        <v>130</v>
      </c>
      <c r="F50" s="48">
        <v>39600</v>
      </c>
      <c r="G50" s="48">
        <v>38016</v>
      </c>
      <c r="H50" s="49">
        <f t="shared" si="0"/>
        <v>1584</v>
      </c>
      <c r="I50" s="50">
        <v>0.56399999999999995</v>
      </c>
    </row>
    <row r="53" spans="1:9" ht="26.25">
      <c r="A53" s="27" t="s">
        <v>164</v>
      </c>
    </row>
    <row r="55" spans="1:9" ht="18.75" thickBot="1">
      <c r="B55" s="19" t="s">
        <v>116</v>
      </c>
      <c r="C55" s="19" t="s">
        <v>117</v>
      </c>
      <c r="D55" s="19" t="s">
        <v>118</v>
      </c>
      <c r="E55" s="19" t="s">
        <v>119</v>
      </c>
      <c r="F55" s="7" t="s">
        <v>120</v>
      </c>
      <c r="G55" s="7" t="s">
        <v>121</v>
      </c>
      <c r="H55" s="16" t="s">
        <v>122</v>
      </c>
      <c r="I55" s="17" t="s">
        <v>123</v>
      </c>
    </row>
    <row r="56" spans="1:9" ht="18">
      <c r="B56" s="3" t="s">
        <v>124</v>
      </c>
      <c r="C56" s="3"/>
      <c r="D56" s="3"/>
      <c r="E56" s="3"/>
      <c r="F56" s="33" t="s">
        <v>163</v>
      </c>
      <c r="G56" s="5"/>
      <c r="H56" s="6"/>
      <c r="I56" s="21"/>
    </row>
    <row r="57" spans="1:9" ht="18">
      <c r="B57" s="3"/>
      <c r="C57" s="3"/>
      <c r="D57" s="3"/>
      <c r="E57" s="3"/>
      <c r="F57" s="5"/>
      <c r="G57" s="5"/>
      <c r="H57" s="6"/>
      <c r="I57" s="21"/>
    </row>
    <row r="58" spans="1:9" ht="18">
      <c r="B58" s="3"/>
      <c r="C58" s="3"/>
      <c r="D58" s="3"/>
      <c r="E58" s="3"/>
      <c r="F58" s="5"/>
      <c r="G58" s="5"/>
      <c r="H58" s="6"/>
      <c r="I58" s="23"/>
    </row>
    <row r="59" spans="1:9" ht="26.25">
      <c r="A59" s="27" t="s">
        <v>165</v>
      </c>
    </row>
    <row r="62" spans="1:9" ht="18.75" thickBot="1">
      <c r="B62" s="34" t="s">
        <v>166</v>
      </c>
      <c r="C62" s="34" t="s">
        <v>159</v>
      </c>
      <c r="D62" s="34" t="s">
        <v>167</v>
      </c>
      <c r="E62" s="35"/>
      <c r="F62" s="34" t="s">
        <v>168</v>
      </c>
      <c r="G62" s="35"/>
      <c r="H62" s="36" t="s">
        <v>157</v>
      </c>
      <c r="I62" s="37"/>
    </row>
    <row r="63" spans="1:9" ht="18">
      <c r="B63" s="60">
        <v>1205</v>
      </c>
      <c r="C63" s="61">
        <v>39482</v>
      </c>
      <c r="D63" s="60" t="s">
        <v>169</v>
      </c>
      <c r="E63" s="62"/>
      <c r="F63" s="60" t="s">
        <v>177</v>
      </c>
      <c r="G63" s="62"/>
      <c r="H63" s="63">
        <v>128.09174795708913</v>
      </c>
      <c r="I63" s="37"/>
    </row>
    <row r="64" spans="1:9" ht="18">
      <c r="B64" s="60">
        <v>1206</v>
      </c>
      <c r="C64" s="61">
        <v>39485</v>
      </c>
      <c r="D64" s="60" t="s">
        <v>170</v>
      </c>
      <c r="E64" s="62"/>
      <c r="F64" s="60" t="s">
        <v>178</v>
      </c>
      <c r="G64" s="62"/>
      <c r="H64" s="63">
        <v>94.793960272175084</v>
      </c>
      <c r="I64" s="37"/>
    </row>
    <row r="65" spans="2:9" ht="18">
      <c r="B65" s="60">
        <v>1207</v>
      </c>
      <c r="C65" s="61">
        <v>39488</v>
      </c>
      <c r="D65" s="60" t="s">
        <v>172</v>
      </c>
      <c r="E65" s="62"/>
      <c r="F65" s="60" t="s">
        <v>180</v>
      </c>
      <c r="G65" s="62"/>
      <c r="H65" s="63">
        <v>106.98297027977748</v>
      </c>
      <c r="I65" s="37"/>
    </row>
    <row r="66" spans="2:9" ht="18">
      <c r="B66" s="60">
        <v>1208</v>
      </c>
      <c r="C66" s="61">
        <v>39491</v>
      </c>
      <c r="D66" s="60" t="s">
        <v>172</v>
      </c>
      <c r="E66" s="62"/>
      <c r="F66" s="60" t="s">
        <v>180</v>
      </c>
      <c r="G66" s="62"/>
      <c r="H66" s="63">
        <v>68.5792562853878</v>
      </c>
      <c r="I66" s="37"/>
    </row>
    <row r="67" spans="2:9" ht="18">
      <c r="B67" s="60">
        <v>1209</v>
      </c>
      <c r="C67" s="61">
        <v>39494</v>
      </c>
      <c r="D67" s="64" t="s">
        <v>173</v>
      </c>
      <c r="E67" s="62"/>
      <c r="F67" s="60" t="s">
        <v>181</v>
      </c>
      <c r="G67" s="62"/>
      <c r="H67" s="63">
        <v>302.89515756865325</v>
      </c>
      <c r="I67" s="37"/>
    </row>
    <row r="68" spans="2:9" ht="18">
      <c r="B68" s="60">
        <v>1210</v>
      </c>
      <c r="C68" s="61">
        <v>39497</v>
      </c>
      <c r="D68" s="60" t="s">
        <v>174</v>
      </c>
      <c r="E68" s="62"/>
      <c r="F68" s="60" t="s">
        <v>182</v>
      </c>
      <c r="G68" s="62"/>
      <c r="H68" s="63">
        <v>209.11363319316192</v>
      </c>
      <c r="I68" s="41"/>
    </row>
    <row r="69" spans="2:9" ht="18">
      <c r="B69" s="60">
        <v>1211</v>
      </c>
      <c r="C69" s="61">
        <v>39500</v>
      </c>
      <c r="D69" s="64" t="s">
        <v>175</v>
      </c>
      <c r="E69" s="62"/>
      <c r="F69" s="60" t="s">
        <v>183</v>
      </c>
      <c r="G69" s="62"/>
      <c r="H69" s="63">
        <v>18.057739934113535</v>
      </c>
      <c r="I69" s="37"/>
    </row>
    <row r="70" spans="2:9" ht="18">
      <c r="B70" s="60">
        <v>1212</v>
      </c>
      <c r="C70" s="61">
        <v>39503</v>
      </c>
      <c r="D70" s="60" t="s">
        <v>176</v>
      </c>
      <c r="E70" s="62"/>
      <c r="F70" s="64" t="s">
        <v>184</v>
      </c>
      <c r="G70" s="62"/>
      <c r="H70" s="63">
        <v>58.32948672345892</v>
      </c>
      <c r="I70" s="37"/>
    </row>
    <row r="71" spans="2:9" ht="18">
      <c r="B71" s="60">
        <v>1213</v>
      </c>
      <c r="C71" s="61">
        <v>39506</v>
      </c>
      <c r="D71" s="60" t="s">
        <v>169</v>
      </c>
      <c r="E71" s="62"/>
      <c r="F71" s="60" t="s">
        <v>177</v>
      </c>
      <c r="G71" s="62"/>
      <c r="H71" s="63">
        <v>132.15608964664884</v>
      </c>
      <c r="I71" s="40"/>
    </row>
    <row r="72" spans="2:9" ht="18">
      <c r="B72" s="60">
        <v>1214</v>
      </c>
      <c r="C72" s="61">
        <v>39509</v>
      </c>
      <c r="D72" s="60" t="s">
        <v>170</v>
      </c>
      <c r="E72" s="62"/>
      <c r="F72" s="60" t="s">
        <v>178</v>
      </c>
      <c r="G72" s="62"/>
      <c r="H72" s="63">
        <v>95.754688158424727</v>
      </c>
      <c r="I72" s="40"/>
    </row>
    <row r="73" spans="2:9" ht="18">
      <c r="B73" s="60">
        <v>1215</v>
      </c>
      <c r="C73" s="61">
        <v>39512</v>
      </c>
      <c r="D73" s="60" t="s">
        <v>172</v>
      </c>
      <c r="E73" s="62"/>
      <c r="F73" s="60" t="s">
        <v>180</v>
      </c>
      <c r="G73" s="62"/>
      <c r="H73" s="63">
        <v>104.39766509892428</v>
      </c>
      <c r="I73" s="40"/>
    </row>
    <row r="74" spans="2:9" ht="18">
      <c r="B74" s="60">
        <v>1216</v>
      </c>
      <c r="C74" s="61">
        <v>39515</v>
      </c>
      <c r="D74" s="60" t="s">
        <v>172</v>
      </c>
      <c r="E74" s="62"/>
      <c r="F74" s="60" t="s">
        <v>180</v>
      </c>
      <c r="G74" s="62"/>
      <c r="H74" s="63">
        <v>72.086899236815185</v>
      </c>
      <c r="I74" s="40"/>
    </row>
    <row r="75" spans="2:9" ht="18">
      <c r="B75" s="60">
        <v>1217</v>
      </c>
      <c r="C75" s="61">
        <v>39518</v>
      </c>
      <c r="D75" s="64" t="s">
        <v>173</v>
      </c>
      <c r="E75" s="62"/>
      <c r="F75" s="60" t="s">
        <v>181</v>
      </c>
      <c r="G75" s="62"/>
      <c r="H75" s="63">
        <v>330.33049712602764</v>
      </c>
      <c r="I75" s="40"/>
    </row>
    <row r="76" spans="2:9" ht="18">
      <c r="B76" s="60">
        <v>1218</v>
      </c>
      <c r="C76" s="61">
        <v>39521</v>
      </c>
      <c r="D76" s="60" t="s">
        <v>174</v>
      </c>
      <c r="E76" s="62"/>
      <c r="F76" s="60" t="s">
        <v>182</v>
      </c>
      <c r="G76" s="62"/>
      <c r="H76" s="63">
        <v>219.90904688864498</v>
      </c>
      <c r="I76" s="40"/>
    </row>
    <row r="77" spans="2:9" ht="18">
      <c r="B77" s="60">
        <v>1219</v>
      </c>
      <c r="C77" s="61">
        <v>39524</v>
      </c>
      <c r="D77" s="64" t="s">
        <v>175</v>
      </c>
      <c r="E77" s="62"/>
      <c r="F77" s="60" t="s">
        <v>183</v>
      </c>
      <c r="G77" s="62"/>
      <c r="H77" s="63">
        <v>19.485788617067666</v>
      </c>
      <c r="I77" s="40"/>
    </row>
    <row r="78" spans="2:9" ht="18">
      <c r="B78" s="60">
        <v>1220</v>
      </c>
      <c r="C78" s="61">
        <v>39527</v>
      </c>
      <c r="D78" s="60" t="s">
        <v>176</v>
      </c>
      <c r="E78" s="62"/>
      <c r="F78" s="64" t="s">
        <v>184</v>
      </c>
      <c r="G78" s="62"/>
      <c r="H78" s="63">
        <v>60.075322325855865</v>
      </c>
      <c r="I78" s="40"/>
    </row>
    <row r="79" spans="2:9" ht="18">
      <c r="B79" s="60">
        <v>1221</v>
      </c>
      <c r="C79" s="61">
        <v>39530</v>
      </c>
      <c r="D79" s="60" t="s">
        <v>169</v>
      </c>
      <c r="E79" s="62"/>
      <c r="F79" s="60" t="s">
        <v>177</v>
      </c>
      <c r="G79" s="62"/>
      <c r="H79" s="63">
        <v>134.08443241123308</v>
      </c>
      <c r="I79" s="40"/>
    </row>
    <row r="80" spans="2:9" ht="18">
      <c r="B80" s="60">
        <v>1222</v>
      </c>
      <c r="C80" s="61">
        <v>39533</v>
      </c>
      <c r="D80" s="60" t="s">
        <v>170</v>
      </c>
      <c r="E80" s="62"/>
      <c r="F80" s="60" t="s">
        <v>178</v>
      </c>
      <c r="G80" s="62"/>
      <c r="H80" s="63">
        <v>89.50853386355972</v>
      </c>
      <c r="I80" s="40"/>
    </row>
    <row r="81" spans="2:9" ht="18">
      <c r="B81" s="60">
        <v>1223</v>
      </c>
      <c r="C81" s="61">
        <v>39536</v>
      </c>
      <c r="D81" s="60" t="s">
        <v>171</v>
      </c>
      <c r="E81" s="62"/>
      <c r="F81" s="60" t="s">
        <v>179</v>
      </c>
      <c r="G81" s="62"/>
      <c r="H81" s="63">
        <v>102.97477220231809</v>
      </c>
      <c r="I81" s="40"/>
    </row>
    <row r="82" spans="2:9" ht="18">
      <c r="B82" s="60">
        <v>1224</v>
      </c>
      <c r="C82" s="61">
        <v>39539</v>
      </c>
      <c r="D82" s="60" t="s">
        <v>172</v>
      </c>
      <c r="E82" s="62"/>
      <c r="F82" s="60" t="s">
        <v>180</v>
      </c>
      <c r="G82" s="62"/>
      <c r="H82" s="63">
        <v>70.01471953675933</v>
      </c>
      <c r="I82" s="40"/>
    </row>
    <row r="83" spans="2:9" ht="18">
      <c r="B83" s="60">
        <v>1225</v>
      </c>
      <c r="C83" s="61">
        <v>39542</v>
      </c>
      <c r="D83" s="64" t="s">
        <v>173</v>
      </c>
      <c r="E83" s="62"/>
      <c r="F83" s="60" t="s">
        <v>181</v>
      </c>
      <c r="G83" s="62"/>
      <c r="H83" s="63">
        <v>328.62755354626302</v>
      </c>
      <c r="I83" s="40"/>
    </row>
    <row r="84" spans="2:9" ht="18">
      <c r="B84" s="60">
        <v>1226</v>
      </c>
      <c r="C84" s="61">
        <v>39545</v>
      </c>
      <c r="D84" s="60" t="s">
        <v>174</v>
      </c>
      <c r="E84" s="62"/>
      <c r="F84" s="60" t="s">
        <v>182</v>
      </c>
      <c r="G84" s="62"/>
      <c r="H84" s="63">
        <v>215.24123747297045</v>
      </c>
      <c r="I84" s="40"/>
    </row>
    <row r="85" spans="2:9" ht="18">
      <c r="B85" s="60">
        <v>1227</v>
      </c>
      <c r="C85" s="61">
        <v>39548</v>
      </c>
      <c r="D85" s="64" t="s">
        <v>175</v>
      </c>
      <c r="E85" s="62"/>
      <c r="F85" s="60" t="s">
        <v>183</v>
      </c>
      <c r="G85" s="62"/>
      <c r="H85" s="63">
        <v>18.011745052423915</v>
      </c>
      <c r="I85" s="40"/>
    </row>
    <row r="86" spans="2:9" ht="18">
      <c r="B86" s="60">
        <v>1228</v>
      </c>
      <c r="C86" s="61">
        <v>39551</v>
      </c>
      <c r="D86" s="60" t="s">
        <v>176</v>
      </c>
      <c r="E86" s="62"/>
      <c r="F86" s="64" t="s">
        <v>184</v>
      </c>
      <c r="G86" s="62"/>
      <c r="H86" s="63">
        <v>61.227807710067118</v>
      </c>
      <c r="I86" s="40"/>
    </row>
    <row r="87" spans="2:9" ht="18">
      <c r="B87" s="60">
        <v>1229</v>
      </c>
      <c r="C87" s="61">
        <v>39554</v>
      </c>
      <c r="D87" s="60" t="s">
        <v>169</v>
      </c>
      <c r="E87" s="62"/>
      <c r="F87" s="60" t="s">
        <v>177</v>
      </c>
      <c r="G87" s="62"/>
      <c r="H87" s="63">
        <v>126.77076389715283</v>
      </c>
      <c r="I87" s="40"/>
    </row>
    <row r="88" spans="2:9" ht="18">
      <c r="B88" s="60">
        <v>1230</v>
      </c>
      <c r="C88" s="61">
        <v>39557</v>
      </c>
      <c r="D88" s="60" t="s">
        <v>170</v>
      </c>
      <c r="E88" s="62"/>
      <c r="F88" s="60" t="s">
        <v>178</v>
      </c>
      <c r="G88" s="62"/>
      <c r="H88" s="63">
        <v>94.548128258612621</v>
      </c>
      <c r="I88" s="40"/>
    </row>
    <row r="89" spans="2:9" ht="18">
      <c r="B89" s="60">
        <v>1231</v>
      </c>
      <c r="C89" s="61">
        <v>39560</v>
      </c>
      <c r="D89" s="60" t="s">
        <v>171</v>
      </c>
      <c r="E89" s="62"/>
      <c r="F89" s="60" t="s">
        <v>179</v>
      </c>
      <c r="G89" s="62"/>
      <c r="H89" s="63">
        <v>107.53487363358863</v>
      </c>
      <c r="I89" s="40"/>
    </row>
    <row r="90" spans="2:9" ht="18">
      <c r="B90" s="60">
        <v>1232</v>
      </c>
      <c r="C90" s="61">
        <v>39563</v>
      </c>
      <c r="D90" s="60" t="s">
        <v>172</v>
      </c>
      <c r="E90" s="62"/>
      <c r="F90" s="60" t="s">
        <v>180</v>
      </c>
      <c r="G90" s="62"/>
      <c r="H90" s="63">
        <v>69.639949892134482</v>
      </c>
      <c r="I90" s="40"/>
    </row>
    <row r="91" spans="2:9" ht="18">
      <c r="B91" s="60">
        <v>1233</v>
      </c>
      <c r="C91" s="61">
        <v>39566</v>
      </c>
      <c r="D91" s="64" t="s">
        <v>173</v>
      </c>
      <c r="E91" s="62"/>
      <c r="F91" s="60" t="s">
        <v>181</v>
      </c>
      <c r="G91" s="62"/>
      <c r="H91" s="63">
        <v>319.63757037945697</v>
      </c>
      <c r="I91" s="40"/>
    </row>
    <row r="92" spans="2:9" ht="18">
      <c r="B92" s="60">
        <v>1234</v>
      </c>
      <c r="C92" s="61">
        <v>39569</v>
      </c>
      <c r="D92" s="60" t="s">
        <v>174</v>
      </c>
      <c r="E92" s="62"/>
      <c r="F92" s="60" t="s">
        <v>182</v>
      </c>
      <c r="G92" s="62"/>
      <c r="H92" s="63">
        <v>205.93327488178912</v>
      </c>
      <c r="I92" s="40"/>
    </row>
    <row r="93" spans="2:9" ht="18">
      <c r="B93" s="60">
        <v>1235</v>
      </c>
      <c r="C93" s="61">
        <v>39572</v>
      </c>
      <c r="D93" s="64" t="s">
        <v>175</v>
      </c>
      <c r="E93" s="62"/>
      <c r="F93" s="60" t="s">
        <v>183</v>
      </c>
      <c r="G93" s="62"/>
      <c r="H93" s="63">
        <v>19.380814719483283</v>
      </c>
      <c r="I93" s="40"/>
    </row>
    <row r="94" spans="2:9" ht="18">
      <c r="B94" s="60">
        <v>1236</v>
      </c>
      <c r="C94" s="61">
        <v>39575</v>
      </c>
      <c r="D94" s="60" t="s">
        <v>176</v>
      </c>
      <c r="E94" s="62"/>
      <c r="F94" s="64" t="s">
        <v>184</v>
      </c>
      <c r="G94" s="62"/>
      <c r="H94" s="63">
        <v>58.982035339411034</v>
      </c>
      <c r="I94" s="40"/>
    </row>
    <row r="95" spans="2:9" ht="18">
      <c r="B95" s="60">
        <v>1237</v>
      </c>
      <c r="C95" s="61">
        <v>39578</v>
      </c>
      <c r="D95" s="60" t="s">
        <v>169</v>
      </c>
      <c r="E95" s="62"/>
      <c r="F95" s="60" t="s">
        <v>177</v>
      </c>
      <c r="G95" s="62"/>
      <c r="H95" s="63">
        <v>135.23648543084366</v>
      </c>
      <c r="I95" s="40"/>
    </row>
    <row r="96" spans="2:9" ht="18">
      <c r="B96" s="60">
        <v>1238</v>
      </c>
      <c r="C96" s="61">
        <v>39581</v>
      </c>
      <c r="D96" s="60" t="s">
        <v>170</v>
      </c>
      <c r="E96" s="62"/>
      <c r="F96" s="60" t="s">
        <v>178</v>
      </c>
      <c r="G96" s="62"/>
      <c r="H96" s="63">
        <v>90.060075428307087</v>
      </c>
      <c r="I96" s="40"/>
    </row>
    <row r="97" spans="2:9" ht="18">
      <c r="B97" s="60">
        <v>1239</v>
      </c>
      <c r="C97" s="61">
        <v>39584</v>
      </c>
      <c r="D97" s="60" t="s">
        <v>171</v>
      </c>
      <c r="E97" s="62"/>
      <c r="F97" s="60" t="s">
        <v>179</v>
      </c>
      <c r="G97" s="62"/>
      <c r="H97" s="63">
        <v>108.02378124971337</v>
      </c>
      <c r="I97" s="40"/>
    </row>
    <row r="98" spans="2:9" ht="18">
      <c r="B98" s="60">
        <v>1240</v>
      </c>
      <c r="C98" s="61">
        <v>39587</v>
      </c>
      <c r="D98" s="60" t="s">
        <v>172</v>
      </c>
      <c r="E98" s="62"/>
      <c r="F98" s="60" t="s">
        <v>180</v>
      </c>
      <c r="G98" s="62"/>
      <c r="H98" s="63">
        <v>73.710886438936853</v>
      </c>
      <c r="I98" s="40"/>
    </row>
    <row r="99" spans="2:9" ht="18">
      <c r="B99" s="60">
        <v>1241</v>
      </c>
      <c r="C99" s="61">
        <v>39590</v>
      </c>
      <c r="D99" s="64" t="s">
        <v>173</v>
      </c>
      <c r="E99" s="62"/>
      <c r="F99" s="60" t="s">
        <v>181</v>
      </c>
      <c r="G99" s="62"/>
      <c r="H99" s="63">
        <v>316.17441954315547</v>
      </c>
      <c r="I99" s="40"/>
    </row>
    <row r="100" spans="2:9" ht="18">
      <c r="B100" s="60">
        <v>1242</v>
      </c>
      <c r="C100" s="61">
        <v>39593</v>
      </c>
      <c r="D100" s="60" t="s">
        <v>174</v>
      </c>
      <c r="E100" s="62"/>
      <c r="F100" s="60" t="s">
        <v>182</v>
      </c>
      <c r="G100" s="62"/>
      <c r="H100" s="63">
        <v>203.47335785248993</v>
      </c>
      <c r="I100" s="40"/>
    </row>
    <row r="101" spans="2:9" ht="18">
      <c r="B101" s="60">
        <v>1243</v>
      </c>
      <c r="C101" s="61">
        <v>39596</v>
      </c>
      <c r="D101" s="64" t="s">
        <v>175</v>
      </c>
      <c r="E101" s="62"/>
      <c r="F101" s="60" t="s">
        <v>183</v>
      </c>
      <c r="G101" s="62"/>
      <c r="H101" s="63">
        <v>18.972776892567534</v>
      </c>
      <c r="I101" s="40"/>
    </row>
    <row r="102" spans="2:9" ht="18">
      <c r="B102" s="60">
        <v>1244</v>
      </c>
      <c r="C102" s="61">
        <v>39599</v>
      </c>
      <c r="D102" s="60" t="s">
        <v>176</v>
      </c>
      <c r="E102" s="62"/>
      <c r="F102" s="64" t="s">
        <v>184</v>
      </c>
      <c r="G102" s="62"/>
      <c r="H102" s="63">
        <v>59.316812570559051</v>
      </c>
      <c r="I102" s="40"/>
    </row>
    <row r="103" spans="2:9" ht="18">
      <c r="B103" s="60">
        <v>1245</v>
      </c>
      <c r="C103" s="61">
        <v>39602</v>
      </c>
      <c r="D103" s="60" t="s">
        <v>169</v>
      </c>
      <c r="E103" s="62"/>
      <c r="F103" s="60" t="s">
        <v>177</v>
      </c>
      <c r="G103" s="62"/>
      <c r="H103" s="63">
        <v>129.66135761621143</v>
      </c>
      <c r="I103" s="40"/>
    </row>
    <row r="104" spans="2:9" ht="18">
      <c r="B104" s="60">
        <v>1246</v>
      </c>
      <c r="C104" s="61">
        <v>39605</v>
      </c>
      <c r="D104" s="60" t="s">
        <v>170</v>
      </c>
      <c r="E104" s="62"/>
      <c r="F104" s="60" t="s">
        <v>178</v>
      </c>
      <c r="G104" s="62"/>
      <c r="H104" s="63">
        <v>95.519674484125275</v>
      </c>
      <c r="I104" s="40"/>
    </row>
    <row r="105" spans="2:9" ht="18">
      <c r="B105" s="60">
        <v>1247</v>
      </c>
      <c r="C105" s="61">
        <v>39608</v>
      </c>
      <c r="D105" s="60" t="s">
        <v>171</v>
      </c>
      <c r="E105" s="62"/>
      <c r="F105" s="60" t="s">
        <v>179</v>
      </c>
      <c r="G105" s="62"/>
      <c r="H105" s="63">
        <v>105.09337580631257</v>
      </c>
      <c r="I105" s="40"/>
    </row>
    <row r="106" spans="2:9" ht="18">
      <c r="B106" s="60">
        <v>1248</v>
      </c>
      <c r="C106" s="61">
        <v>39611</v>
      </c>
      <c r="D106" s="60" t="s">
        <v>172</v>
      </c>
      <c r="E106" s="62"/>
      <c r="F106" s="60" t="s">
        <v>180</v>
      </c>
      <c r="G106" s="62"/>
      <c r="H106" s="63">
        <v>68.012354339345009</v>
      </c>
      <c r="I106" s="40"/>
    </row>
    <row r="107" spans="2:9" ht="18">
      <c r="B107" s="60">
        <v>1249</v>
      </c>
      <c r="C107" s="61">
        <v>39614</v>
      </c>
      <c r="D107" s="64" t="s">
        <v>173</v>
      </c>
      <c r="E107" s="62"/>
      <c r="F107" s="60" t="s">
        <v>181</v>
      </c>
      <c r="G107" s="62"/>
      <c r="H107" s="63">
        <v>317.48350301895772</v>
      </c>
      <c r="I107" s="40"/>
    </row>
    <row r="108" spans="2:9" ht="18">
      <c r="B108" s="60">
        <v>1250</v>
      </c>
      <c r="C108" s="61">
        <v>39617</v>
      </c>
      <c r="D108" s="60" t="s">
        <v>174</v>
      </c>
      <c r="E108" s="62"/>
      <c r="F108" s="60" t="s">
        <v>182</v>
      </c>
      <c r="G108" s="62"/>
      <c r="H108" s="63">
        <v>217.90166404672448</v>
      </c>
      <c r="I108" s="40"/>
    </row>
    <row r="109" spans="2:9" ht="18">
      <c r="B109" s="60">
        <v>1251</v>
      </c>
      <c r="C109" s="61">
        <v>39620</v>
      </c>
      <c r="D109" s="64" t="s">
        <v>175</v>
      </c>
      <c r="E109" s="62"/>
      <c r="F109" s="60" t="s">
        <v>183</v>
      </c>
      <c r="G109" s="62"/>
      <c r="H109" s="63">
        <v>19.426232979932145</v>
      </c>
      <c r="I109" s="40"/>
    </row>
    <row r="110" spans="2:9" ht="18">
      <c r="B110" s="60">
        <v>1252</v>
      </c>
      <c r="C110" s="61">
        <v>39623</v>
      </c>
      <c r="D110" s="60" t="s">
        <v>176</v>
      </c>
      <c r="E110" s="62"/>
      <c r="F110" s="64" t="s">
        <v>184</v>
      </c>
      <c r="G110" s="62"/>
      <c r="H110" s="63">
        <v>61.047481627993591</v>
      </c>
      <c r="I110" s="40"/>
    </row>
    <row r="111" spans="2:9" ht="18">
      <c r="B111" s="60">
        <v>1253</v>
      </c>
      <c r="C111" s="61">
        <v>39626</v>
      </c>
      <c r="D111" s="60" t="s">
        <v>169</v>
      </c>
      <c r="E111" s="62"/>
      <c r="F111" s="60" t="s">
        <v>177</v>
      </c>
      <c r="G111" s="62"/>
      <c r="H111" s="63">
        <v>135.60314732940219</v>
      </c>
      <c r="I111" s="40"/>
    </row>
    <row r="112" spans="2:9" ht="18">
      <c r="B112" s="60">
        <v>1254</v>
      </c>
      <c r="C112" s="61">
        <v>39629</v>
      </c>
      <c r="D112" s="60" t="s">
        <v>170</v>
      </c>
      <c r="E112" s="62"/>
      <c r="F112" s="60" t="s">
        <v>178</v>
      </c>
      <c r="G112" s="62"/>
      <c r="H112" s="63">
        <v>93.375920208819608</v>
      </c>
      <c r="I112" s="40"/>
    </row>
    <row r="113" spans="2:9" ht="18">
      <c r="B113" s="60">
        <v>1255</v>
      </c>
      <c r="C113" s="61">
        <v>39632</v>
      </c>
      <c r="D113" s="60" t="s">
        <v>171</v>
      </c>
      <c r="E113" s="62"/>
      <c r="F113" s="60" t="s">
        <v>179</v>
      </c>
      <c r="G113" s="62"/>
      <c r="H113" s="63">
        <v>107.35415263440794</v>
      </c>
      <c r="I113" s="40"/>
    </row>
    <row r="114" spans="2:9" ht="18">
      <c r="B114" s="60">
        <v>1256</v>
      </c>
      <c r="C114" s="61">
        <v>39635</v>
      </c>
      <c r="D114" s="60" t="s">
        <v>172</v>
      </c>
      <c r="E114" s="62"/>
      <c r="F114" s="60" t="s">
        <v>180</v>
      </c>
      <c r="G114" s="62"/>
      <c r="H114" s="63">
        <v>70.644705133533478</v>
      </c>
      <c r="I114" s="40"/>
    </row>
    <row r="115" spans="2:9" ht="18">
      <c r="B115" s="60">
        <v>1257</v>
      </c>
      <c r="C115" s="61">
        <v>39638</v>
      </c>
      <c r="D115" s="64" t="s">
        <v>173</v>
      </c>
      <c r="E115" s="62"/>
      <c r="F115" s="60" t="s">
        <v>181</v>
      </c>
      <c r="G115" s="62"/>
      <c r="H115" s="63">
        <v>332.16380341730286</v>
      </c>
      <c r="I115" s="40"/>
    </row>
    <row r="116" spans="2:9" ht="18">
      <c r="B116" s="60">
        <v>1258</v>
      </c>
      <c r="C116" s="61">
        <v>39641</v>
      </c>
      <c r="D116" s="60" t="s">
        <v>174</v>
      </c>
      <c r="E116" s="62"/>
      <c r="F116" s="60" t="s">
        <v>182</v>
      </c>
      <c r="G116" s="62"/>
      <c r="H116" s="63">
        <v>204.10185548429328</v>
      </c>
      <c r="I116" s="40"/>
    </row>
    <row r="117" spans="2:9" ht="18">
      <c r="B117" s="60">
        <v>1259</v>
      </c>
      <c r="C117" s="61">
        <v>39644</v>
      </c>
      <c r="D117" s="64" t="s">
        <v>175</v>
      </c>
      <c r="E117" s="62"/>
      <c r="F117" s="60" t="s">
        <v>183</v>
      </c>
      <c r="G117" s="62"/>
      <c r="H117" s="63">
        <v>18.035218234595536</v>
      </c>
      <c r="I117" s="40"/>
    </row>
    <row r="118" spans="2:9" ht="18">
      <c r="B118" s="60">
        <v>1260</v>
      </c>
      <c r="C118" s="61">
        <v>39647</v>
      </c>
      <c r="D118" s="60" t="s">
        <v>176</v>
      </c>
      <c r="E118" s="62"/>
      <c r="F118" s="64" t="s">
        <v>184</v>
      </c>
      <c r="G118" s="62"/>
      <c r="H118" s="63">
        <v>58.453757300139053</v>
      </c>
      <c r="I118" s="40"/>
    </row>
    <row r="119" spans="2:9" ht="18">
      <c r="B119" s="60">
        <v>1261</v>
      </c>
      <c r="C119" s="61">
        <v>39650</v>
      </c>
      <c r="D119" s="60" t="s">
        <v>169</v>
      </c>
      <c r="E119" s="62"/>
      <c r="F119" s="60" t="s">
        <v>177</v>
      </c>
      <c r="G119" s="62"/>
      <c r="H119" s="63">
        <v>127.90065156079852</v>
      </c>
      <c r="I119" s="40"/>
    </row>
    <row r="120" spans="2:9" ht="18">
      <c r="B120" s="60">
        <v>1262</v>
      </c>
      <c r="C120" s="61">
        <v>39653</v>
      </c>
      <c r="D120" s="60" t="s">
        <v>170</v>
      </c>
      <c r="E120" s="62"/>
      <c r="F120" s="60" t="s">
        <v>178</v>
      </c>
      <c r="G120" s="62"/>
      <c r="H120" s="63">
        <v>89.55354801202769</v>
      </c>
      <c r="I120" s="40"/>
    </row>
    <row r="121" spans="2:9" ht="18">
      <c r="B121" s="60">
        <v>1263</v>
      </c>
      <c r="C121" s="61">
        <v>39656</v>
      </c>
      <c r="D121" s="60" t="s">
        <v>171</v>
      </c>
      <c r="E121" s="62"/>
      <c r="F121" s="60" t="s">
        <v>179</v>
      </c>
      <c r="G121" s="62"/>
      <c r="H121" s="63">
        <v>102.29169638760743</v>
      </c>
      <c r="I121" s="40"/>
    </row>
    <row r="122" spans="2:9" ht="18">
      <c r="B122" s="60">
        <v>1264</v>
      </c>
      <c r="C122" s="61">
        <v>39659</v>
      </c>
      <c r="D122" s="60" t="s">
        <v>172</v>
      </c>
      <c r="E122" s="62"/>
      <c r="F122" s="60" t="s">
        <v>180</v>
      </c>
      <c r="G122" s="62"/>
      <c r="H122" s="63">
        <v>69.388970396969427</v>
      </c>
      <c r="I122" s="40"/>
    </row>
    <row r="123" spans="2:9" ht="18">
      <c r="B123" s="60">
        <v>1265</v>
      </c>
      <c r="C123" s="61">
        <v>39662</v>
      </c>
      <c r="D123" s="64" t="s">
        <v>173</v>
      </c>
      <c r="E123" s="62"/>
      <c r="F123" s="60" t="s">
        <v>181</v>
      </c>
      <c r="G123" s="62"/>
      <c r="H123" s="63">
        <v>318.66274816420395</v>
      </c>
      <c r="I123" s="40"/>
    </row>
    <row r="124" spans="2:9" ht="18">
      <c r="B124" s="60">
        <v>1266</v>
      </c>
      <c r="C124" s="61">
        <v>39665</v>
      </c>
      <c r="D124" s="60" t="s">
        <v>174</v>
      </c>
      <c r="E124" s="62"/>
      <c r="F124" s="60" t="s">
        <v>182</v>
      </c>
      <c r="G124" s="62"/>
      <c r="H124" s="63">
        <v>219.7737670586105</v>
      </c>
      <c r="I124" s="40"/>
    </row>
    <row r="125" spans="2:9" ht="18">
      <c r="B125" s="60">
        <v>1267</v>
      </c>
      <c r="C125" s="61">
        <v>39668</v>
      </c>
      <c r="D125" s="64" t="s">
        <v>175</v>
      </c>
      <c r="E125" s="62"/>
      <c r="F125" s="60" t="s">
        <v>183</v>
      </c>
      <c r="G125" s="62"/>
      <c r="H125" s="63">
        <v>19.105389306856566</v>
      </c>
      <c r="I125" s="40"/>
    </row>
    <row r="126" spans="2:9" ht="18">
      <c r="B126" s="60">
        <v>1268</v>
      </c>
      <c r="C126" s="61">
        <v>39671</v>
      </c>
      <c r="D126" s="60" t="s">
        <v>176</v>
      </c>
      <c r="E126" s="62"/>
      <c r="F126" s="64" t="s">
        <v>184</v>
      </c>
      <c r="G126" s="62"/>
      <c r="H126" s="63">
        <v>58.375642890925874</v>
      </c>
      <c r="I126" s="40"/>
    </row>
    <row r="127" spans="2:9" ht="18">
      <c r="B127" s="60">
        <v>1269</v>
      </c>
      <c r="C127" s="61">
        <v>39674</v>
      </c>
      <c r="D127" s="60" t="s">
        <v>169</v>
      </c>
      <c r="E127" s="62"/>
      <c r="F127" s="60" t="s">
        <v>177</v>
      </c>
      <c r="G127" s="62"/>
      <c r="H127" s="63">
        <v>137.81910072236647</v>
      </c>
      <c r="I127" s="40"/>
    </row>
    <row r="128" spans="2:9" ht="18">
      <c r="B128" s="60">
        <v>1270</v>
      </c>
      <c r="C128" s="61">
        <v>39677</v>
      </c>
      <c r="D128" s="60" t="s">
        <v>170</v>
      </c>
      <c r="E128" s="62"/>
      <c r="F128" s="60" t="s">
        <v>178</v>
      </c>
      <c r="G128" s="62"/>
      <c r="H128" s="63">
        <v>91.55279607389889</v>
      </c>
      <c r="I128" s="40"/>
    </row>
    <row r="129" spans="2:9" ht="18">
      <c r="B129" s="60">
        <v>1271</v>
      </c>
      <c r="C129" s="61">
        <v>39680</v>
      </c>
      <c r="D129" s="60" t="s">
        <v>171</v>
      </c>
      <c r="E129" s="62"/>
      <c r="F129" s="60" t="s">
        <v>179</v>
      </c>
      <c r="G129" s="62"/>
      <c r="H129" s="63">
        <v>99.653222931535453</v>
      </c>
      <c r="I129" s="40"/>
    </row>
    <row r="130" spans="2:9" ht="18">
      <c r="B130" s="60">
        <v>1272</v>
      </c>
      <c r="C130" s="61">
        <v>39683</v>
      </c>
      <c r="D130" s="60" t="s">
        <v>172</v>
      </c>
      <c r="E130" s="62"/>
      <c r="F130" s="60" t="s">
        <v>180</v>
      </c>
      <c r="G130" s="62"/>
      <c r="H130" s="63">
        <v>73.37222685743896</v>
      </c>
      <c r="I130" s="40"/>
    </row>
    <row r="131" spans="2:9" ht="18">
      <c r="B131" s="60">
        <v>1273</v>
      </c>
      <c r="C131" s="61">
        <v>39686</v>
      </c>
      <c r="D131" s="64" t="s">
        <v>173</v>
      </c>
      <c r="E131" s="62"/>
      <c r="F131" s="60" t="s">
        <v>181</v>
      </c>
      <c r="G131" s="62"/>
      <c r="H131" s="63">
        <v>329.49766595556173</v>
      </c>
      <c r="I131" s="40"/>
    </row>
    <row r="132" spans="2:9" ht="18">
      <c r="B132" s="60">
        <v>1274</v>
      </c>
      <c r="C132" s="61">
        <v>39689</v>
      </c>
      <c r="D132" s="60" t="s">
        <v>174</v>
      </c>
      <c r="E132" s="62"/>
      <c r="F132" s="60" t="s">
        <v>182</v>
      </c>
      <c r="G132" s="62"/>
      <c r="H132" s="63">
        <v>209.09732586617386</v>
      </c>
      <c r="I132" s="40"/>
    </row>
    <row r="133" spans="2:9" ht="18">
      <c r="B133" s="60">
        <v>1275</v>
      </c>
      <c r="C133" s="61">
        <v>39692</v>
      </c>
      <c r="D133" s="64" t="s">
        <v>175</v>
      </c>
      <c r="E133" s="62"/>
      <c r="F133" s="60" t="s">
        <v>183</v>
      </c>
      <c r="G133" s="62"/>
      <c r="H133" s="63">
        <v>18.005797075503896</v>
      </c>
      <c r="I133" s="40"/>
    </row>
    <row r="134" spans="2:9" ht="18">
      <c r="B134" s="60">
        <v>1276</v>
      </c>
      <c r="C134" s="61">
        <v>39695</v>
      </c>
      <c r="D134" s="60" t="s">
        <v>176</v>
      </c>
      <c r="E134" s="62"/>
      <c r="F134" s="64" t="s">
        <v>184</v>
      </c>
      <c r="G134" s="62"/>
      <c r="H134" s="63">
        <v>59.655744978051274</v>
      </c>
      <c r="I134" s="40"/>
    </row>
    <row r="135" spans="2:9" ht="18">
      <c r="B135" s="60">
        <v>1277</v>
      </c>
      <c r="C135" s="61">
        <v>39698</v>
      </c>
      <c r="D135" s="60" t="s">
        <v>169</v>
      </c>
      <c r="E135" s="62"/>
      <c r="F135" s="60" t="s">
        <v>177</v>
      </c>
      <c r="G135" s="62"/>
      <c r="H135" s="63">
        <v>133.10097392671588</v>
      </c>
      <c r="I135" s="40"/>
    </row>
    <row r="136" spans="2:9" ht="18">
      <c r="B136" s="60">
        <v>1278</v>
      </c>
      <c r="C136" s="61">
        <v>39701</v>
      </c>
      <c r="D136" s="60" t="s">
        <v>170</v>
      </c>
      <c r="E136" s="62"/>
      <c r="F136" s="60" t="s">
        <v>178</v>
      </c>
      <c r="G136" s="62"/>
      <c r="H136" s="63">
        <v>95.304388649236842</v>
      </c>
      <c r="I136" s="40"/>
    </row>
    <row r="137" spans="2:9" ht="18">
      <c r="B137" s="60">
        <v>1279</v>
      </c>
      <c r="C137" s="61">
        <v>39704</v>
      </c>
      <c r="D137" s="60" t="s">
        <v>171</v>
      </c>
      <c r="E137" s="62"/>
      <c r="F137" s="60" t="s">
        <v>179</v>
      </c>
      <c r="G137" s="62"/>
      <c r="H137" s="63">
        <v>102.8251134322241</v>
      </c>
      <c r="I137" s="40"/>
    </row>
    <row r="138" spans="2:9" ht="18">
      <c r="B138" s="60">
        <v>1280</v>
      </c>
      <c r="C138" s="61">
        <v>39707</v>
      </c>
      <c r="D138" s="60" t="s">
        <v>172</v>
      </c>
      <c r="E138" s="62"/>
      <c r="F138" s="60" t="s">
        <v>180</v>
      </c>
      <c r="G138" s="62"/>
      <c r="H138" s="63">
        <v>68.75185470924626</v>
      </c>
      <c r="I138" s="40"/>
    </row>
    <row r="139" spans="2:9" ht="18">
      <c r="B139" s="60">
        <v>1281</v>
      </c>
      <c r="C139" s="61">
        <v>39710</v>
      </c>
      <c r="D139" s="64" t="s">
        <v>173</v>
      </c>
      <c r="E139" s="62"/>
      <c r="F139" s="60" t="s">
        <v>181</v>
      </c>
      <c r="G139" s="62"/>
      <c r="H139" s="63">
        <v>323.39860603419118</v>
      </c>
      <c r="I139" s="40"/>
    </row>
    <row r="140" spans="2:9" ht="18">
      <c r="B140" s="60">
        <v>1282</v>
      </c>
      <c r="C140" s="61">
        <v>39713</v>
      </c>
      <c r="D140" s="60" t="s">
        <v>174</v>
      </c>
      <c r="E140" s="62"/>
      <c r="F140" s="60" t="s">
        <v>182</v>
      </c>
      <c r="G140" s="62"/>
      <c r="H140" s="63">
        <v>219.67816181803266</v>
      </c>
      <c r="I140" s="40"/>
    </row>
    <row r="141" spans="2:9" ht="18">
      <c r="B141" s="60">
        <v>1283</v>
      </c>
      <c r="C141" s="61">
        <v>39716</v>
      </c>
      <c r="D141" s="64" t="s">
        <v>175</v>
      </c>
      <c r="E141" s="62"/>
      <c r="F141" s="60" t="s">
        <v>183</v>
      </c>
      <c r="G141" s="62"/>
      <c r="H141" s="63">
        <v>19.083655563515471</v>
      </c>
      <c r="I141" s="40"/>
    </row>
    <row r="142" spans="2:9" ht="18">
      <c r="B142" s="60">
        <v>1284</v>
      </c>
      <c r="C142" s="61">
        <v>39719</v>
      </c>
      <c r="D142" s="60" t="s">
        <v>176</v>
      </c>
      <c r="E142" s="62"/>
      <c r="F142" s="64" t="s">
        <v>184</v>
      </c>
      <c r="G142" s="62"/>
      <c r="H142" s="63">
        <v>60.143699239240057</v>
      </c>
      <c r="I142" s="40"/>
    </row>
    <row r="143" spans="2:9" ht="18">
      <c r="B143" s="60">
        <v>1285</v>
      </c>
      <c r="C143" s="61">
        <v>39722</v>
      </c>
      <c r="D143" s="60" t="s">
        <v>169</v>
      </c>
      <c r="E143" s="62"/>
      <c r="F143" s="60" t="s">
        <v>177</v>
      </c>
      <c r="G143" s="62"/>
      <c r="H143" s="63">
        <v>135.24177277264602</v>
      </c>
      <c r="I143" s="40"/>
    </row>
    <row r="144" spans="2:9" ht="18">
      <c r="B144" s="60">
        <v>1286</v>
      </c>
      <c r="C144" s="61">
        <v>39725</v>
      </c>
      <c r="D144" s="60" t="s">
        <v>170</v>
      </c>
      <c r="E144" s="62"/>
      <c r="F144" s="60" t="s">
        <v>178</v>
      </c>
      <c r="G144" s="62"/>
      <c r="H144" s="63">
        <v>88.292095792944295</v>
      </c>
      <c r="I144" s="40"/>
    </row>
    <row r="145" spans="2:9" ht="18">
      <c r="B145" s="60">
        <v>1287</v>
      </c>
      <c r="C145" s="61">
        <v>39728</v>
      </c>
      <c r="D145" s="60" t="s">
        <v>171</v>
      </c>
      <c r="E145" s="62"/>
      <c r="F145" s="60" t="s">
        <v>179</v>
      </c>
      <c r="G145" s="62"/>
      <c r="H145" s="63">
        <v>104.54700234252954</v>
      </c>
      <c r="I145" s="40"/>
    </row>
    <row r="146" spans="2:9" ht="18">
      <c r="B146" s="60">
        <v>1288</v>
      </c>
      <c r="C146" s="61">
        <v>39731</v>
      </c>
      <c r="D146" s="60" t="s">
        <v>172</v>
      </c>
      <c r="E146" s="62"/>
      <c r="F146" s="60" t="s">
        <v>180</v>
      </c>
      <c r="G146" s="62"/>
      <c r="H146" s="63">
        <v>70.048250864555669</v>
      </c>
      <c r="I146" s="40"/>
    </row>
    <row r="147" spans="2:9" ht="18">
      <c r="B147" s="60">
        <v>1289</v>
      </c>
      <c r="C147" s="61">
        <v>39734</v>
      </c>
      <c r="D147" s="64" t="s">
        <v>173</v>
      </c>
      <c r="E147" s="62"/>
      <c r="F147" s="60" t="s">
        <v>181</v>
      </c>
      <c r="G147" s="62"/>
      <c r="H147" s="63">
        <v>322.89768072404411</v>
      </c>
      <c r="I147" s="40"/>
    </row>
    <row r="148" spans="2:9" ht="18">
      <c r="B148" s="60">
        <v>1290</v>
      </c>
      <c r="C148" s="61">
        <v>39737</v>
      </c>
      <c r="D148" s="60" t="s">
        <v>174</v>
      </c>
      <c r="E148" s="62"/>
      <c r="F148" s="60" t="s">
        <v>182</v>
      </c>
      <c r="G148" s="62"/>
      <c r="H148" s="63">
        <v>213.94016864617055</v>
      </c>
      <c r="I148" s="40"/>
    </row>
    <row r="149" spans="2:9" ht="18">
      <c r="B149" s="60">
        <v>1291</v>
      </c>
      <c r="C149" s="61">
        <v>39740</v>
      </c>
      <c r="D149" s="64" t="s">
        <v>175</v>
      </c>
      <c r="E149" s="62"/>
      <c r="F149" s="60" t="s">
        <v>183</v>
      </c>
      <c r="G149" s="62"/>
      <c r="H149" s="63">
        <v>18.961499328151653</v>
      </c>
      <c r="I149" s="40"/>
    </row>
    <row r="150" spans="2:9" ht="18">
      <c r="B150" s="60">
        <v>1292</v>
      </c>
      <c r="C150" s="61">
        <v>39743</v>
      </c>
      <c r="D150" s="60" t="s">
        <v>176</v>
      </c>
      <c r="E150" s="62"/>
      <c r="F150" s="64" t="s">
        <v>184</v>
      </c>
      <c r="G150" s="62"/>
      <c r="H150" s="63">
        <v>57.452626587275951</v>
      </c>
      <c r="I150" s="40"/>
    </row>
    <row r="151" spans="2:9" ht="18">
      <c r="B151" s="60">
        <v>1293</v>
      </c>
      <c r="C151" s="61">
        <v>39746</v>
      </c>
      <c r="D151" s="60" t="s">
        <v>169</v>
      </c>
      <c r="E151" s="62"/>
      <c r="F151" s="60" t="s">
        <v>177</v>
      </c>
      <c r="G151" s="62"/>
      <c r="H151" s="63">
        <v>135.20977179467533</v>
      </c>
      <c r="I151" s="40"/>
    </row>
    <row r="152" spans="2:9" ht="18">
      <c r="B152" s="60">
        <v>1294</v>
      </c>
      <c r="C152" s="61">
        <v>39749</v>
      </c>
      <c r="D152" s="60" t="s">
        <v>170</v>
      </c>
      <c r="E152" s="62"/>
      <c r="F152" s="60" t="s">
        <v>178</v>
      </c>
      <c r="G152" s="62"/>
      <c r="H152" s="63">
        <v>95.462306890874785</v>
      </c>
      <c r="I152" s="40"/>
    </row>
    <row r="153" spans="2:9" ht="18">
      <c r="B153" s="60">
        <v>1295</v>
      </c>
      <c r="C153" s="61">
        <v>39752</v>
      </c>
      <c r="D153" s="60" t="s">
        <v>171</v>
      </c>
      <c r="E153" s="62"/>
      <c r="F153" s="60" t="s">
        <v>179</v>
      </c>
      <c r="G153" s="62"/>
      <c r="H153" s="63">
        <v>108.85852499715789</v>
      </c>
      <c r="I153" s="40"/>
    </row>
    <row r="154" spans="2:9" ht="18">
      <c r="B154" s="60">
        <v>1296</v>
      </c>
      <c r="C154" s="61">
        <v>39755</v>
      </c>
      <c r="D154" s="60" t="s">
        <v>172</v>
      </c>
      <c r="E154" s="62"/>
      <c r="F154" s="60" t="s">
        <v>180</v>
      </c>
      <c r="G154" s="62"/>
      <c r="H154" s="63">
        <v>71.100575997292808</v>
      </c>
      <c r="I154" s="40"/>
    </row>
    <row r="155" spans="2:9" ht="18">
      <c r="B155" s="60">
        <v>1297</v>
      </c>
      <c r="C155" s="61">
        <v>39758</v>
      </c>
      <c r="D155" s="64" t="s">
        <v>173</v>
      </c>
      <c r="E155" s="62"/>
      <c r="F155" s="60" t="s">
        <v>181</v>
      </c>
      <c r="G155" s="62"/>
      <c r="H155" s="63">
        <v>308.59584839242473</v>
      </c>
      <c r="I155" s="40"/>
    </row>
    <row r="156" spans="2:9" ht="18">
      <c r="B156" s="60">
        <v>1298</v>
      </c>
      <c r="C156" s="61">
        <v>39761</v>
      </c>
      <c r="D156" s="60" t="s">
        <v>174</v>
      </c>
      <c r="E156" s="62"/>
      <c r="F156" s="60" t="s">
        <v>182</v>
      </c>
      <c r="G156" s="62"/>
      <c r="H156" s="63">
        <v>209.21353098595273</v>
      </c>
      <c r="I156" s="40"/>
    </row>
    <row r="157" spans="2:9" ht="18">
      <c r="B157" s="60">
        <v>1299</v>
      </c>
      <c r="C157" s="61">
        <v>39764</v>
      </c>
      <c r="D157" s="64" t="s">
        <v>175</v>
      </c>
      <c r="E157" s="62"/>
      <c r="F157" s="60" t="s">
        <v>183</v>
      </c>
      <c r="G157" s="62"/>
      <c r="H157" s="63">
        <v>18.649459946095721</v>
      </c>
      <c r="I157" s="40"/>
    </row>
    <row r="158" spans="2:9" ht="18">
      <c r="B158" s="60">
        <v>1300</v>
      </c>
      <c r="C158" s="61">
        <v>39767</v>
      </c>
      <c r="D158" s="60" t="s">
        <v>176</v>
      </c>
      <c r="E158" s="62"/>
      <c r="F158" s="64" t="s">
        <v>184</v>
      </c>
      <c r="G158" s="62"/>
      <c r="H158" s="63">
        <v>59.381493995980748</v>
      </c>
      <c r="I158" s="40"/>
    </row>
    <row r="159" spans="2:9" ht="18">
      <c r="B159" s="60">
        <v>1301</v>
      </c>
      <c r="C159" s="61">
        <v>39770</v>
      </c>
      <c r="D159" s="60" t="s">
        <v>169</v>
      </c>
      <c r="E159" s="62"/>
      <c r="F159" s="60" t="s">
        <v>177</v>
      </c>
      <c r="G159" s="62"/>
      <c r="H159" s="63">
        <v>135.73168996422541</v>
      </c>
      <c r="I159" s="40"/>
    </row>
    <row r="160" spans="2:9" ht="18">
      <c r="B160" s="60">
        <v>1302</v>
      </c>
      <c r="C160" s="61">
        <v>39773</v>
      </c>
      <c r="D160" s="60" t="s">
        <v>170</v>
      </c>
      <c r="E160" s="62"/>
      <c r="F160" s="60" t="s">
        <v>178</v>
      </c>
      <c r="G160" s="62"/>
      <c r="H160" s="63">
        <v>88.463844699743134</v>
      </c>
      <c r="I160" s="40"/>
    </row>
    <row r="161" spans="2:9" ht="18">
      <c r="B161" s="60">
        <v>1303</v>
      </c>
      <c r="C161" s="61">
        <v>39776</v>
      </c>
      <c r="D161" s="60" t="s">
        <v>171</v>
      </c>
      <c r="E161" s="62"/>
      <c r="F161" s="60" t="s">
        <v>179</v>
      </c>
      <c r="G161" s="62"/>
      <c r="H161" s="63">
        <v>101.04443971114969</v>
      </c>
      <c r="I161" s="40"/>
    </row>
    <row r="162" spans="2:9" ht="18">
      <c r="B162" s="60">
        <v>1304</v>
      </c>
      <c r="C162" s="61">
        <v>39779</v>
      </c>
      <c r="D162" s="60" t="s">
        <v>172</v>
      </c>
      <c r="E162" s="62"/>
      <c r="F162" s="60" t="s">
        <v>180</v>
      </c>
      <c r="G162" s="62"/>
      <c r="H162" s="63">
        <v>70.17668239581181</v>
      </c>
      <c r="I162" s="40"/>
    </row>
    <row r="163" spans="2:9" ht="18">
      <c r="B163" s="60">
        <v>1305</v>
      </c>
      <c r="C163" s="61">
        <v>39782</v>
      </c>
      <c r="D163" s="64" t="s">
        <v>173</v>
      </c>
      <c r="E163" s="62"/>
      <c r="F163" s="60" t="s">
        <v>181</v>
      </c>
      <c r="G163" s="62"/>
      <c r="H163" s="63">
        <v>310.67666514677927</v>
      </c>
      <c r="I163" s="40"/>
    </row>
    <row r="164" spans="2:9" ht="18">
      <c r="B164" s="60">
        <v>1306</v>
      </c>
      <c r="C164" s="61">
        <v>39785</v>
      </c>
      <c r="D164" s="60" t="s">
        <v>174</v>
      </c>
      <c r="E164" s="62"/>
      <c r="F164" s="60" t="s">
        <v>182</v>
      </c>
      <c r="G164" s="62"/>
      <c r="H164" s="63">
        <v>214.36036070399157</v>
      </c>
      <c r="I164" s="40"/>
    </row>
    <row r="165" spans="2:9" ht="18">
      <c r="B165" s="60">
        <v>1307</v>
      </c>
      <c r="C165" s="61">
        <v>39788</v>
      </c>
      <c r="D165" s="64" t="s">
        <v>175</v>
      </c>
      <c r="E165" s="62"/>
      <c r="F165" s="60" t="s">
        <v>183</v>
      </c>
      <c r="G165" s="62"/>
      <c r="H165" s="63">
        <v>19.657804812160087</v>
      </c>
      <c r="I165" s="40"/>
    </row>
    <row r="166" spans="2:9" ht="18">
      <c r="B166" s="60">
        <v>1308</v>
      </c>
      <c r="C166" s="61">
        <v>39791</v>
      </c>
      <c r="D166" s="60" t="s">
        <v>176</v>
      </c>
      <c r="E166" s="62"/>
      <c r="F166" s="64" t="s">
        <v>184</v>
      </c>
      <c r="G166" s="62"/>
      <c r="H166" s="63">
        <v>57.256918086455897</v>
      </c>
      <c r="I166" s="40"/>
    </row>
    <row r="167" spans="2:9" ht="18">
      <c r="B167" s="60">
        <v>1309</v>
      </c>
      <c r="C167" s="61">
        <v>39794</v>
      </c>
      <c r="D167" s="60" t="s">
        <v>169</v>
      </c>
      <c r="E167" s="62"/>
      <c r="F167" s="60" t="s">
        <v>177</v>
      </c>
      <c r="G167" s="62"/>
      <c r="H167" s="63">
        <v>131.15663374727859</v>
      </c>
      <c r="I167" s="40"/>
    </row>
    <row r="168" spans="2:9" ht="18">
      <c r="B168" s="60">
        <v>1310</v>
      </c>
      <c r="C168" s="61">
        <v>39797</v>
      </c>
      <c r="D168" s="60" t="s">
        <v>170</v>
      </c>
      <c r="E168" s="62"/>
      <c r="F168" s="60" t="s">
        <v>178</v>
      </c>
      <c r="G168" s="62"/>
      <c r="H168" s="63">
        <v>90.704065481325856</v>
      </c>
      <c r="I168" s="40"/>
    </row>
    <row r="169" spans="2:9" ht="18">
      <c r="B169" s="60">
        <v>1311</v>
      </c>
      <c r="C169" s="61">
        <v>39800</v>
      </c>
      <c r="D169" s="60" t="s">
        <v>171</v>
      </c>
      <c r="E169" s="62"/>
      <c r="F169" s="60" t="s">
        <v>179</v>
      </c>
      <c r="G169" s="62"/>
      <c r="H169" s="63">
        <v>106.32374268807986</v>
      </c>
      <c r="I169" s="40"/>
    </row>
    <row r="170" spans="2:9" ht="18">
      <c r="B170" s="60">
        <v>1312</v>
      </c>
      <c r="C170" s="61">
        <v>39803</v>
      </c>
      <c r="D170" s="60" t="s">
        <v>172</v>
      </c>
      <c r="E170" s="62"/>
      <c r="F170" s="60" t="s">
        <v>180</v>
      </c>
      <c r="G170" s="62"/>
      <c r="H170" s="63">
        <v>68.173920714352121</v>
      </c>
      <c r="I170" s="40"/>
    </row>
    <row r="171" spans="2:9" ht="18">
      <c r="B171" s="60">
        <v>1313</v>
      </c>
      <c r="C171" s="61">
        <v>39806</v>
      </c>
      <c r="D171" s="64" t="s">
        <v>173</v>
      </c>
      <c r="E171" s="62"/>
      <c r="F171" s="60" t="s">
        <v>181</v>
      </c>
      <c r="G171" s="62"/>
      <c r="H171" s="63">
        <v>304.98565338572274</v>
      </c>
      <c r="I171" s="40"/>
    </row>
    <row r="172" spans="2:9" ht="18">
      <c r="B172" s="60">
        <v>1314</v>
      </c>
      <c r="C172" s="61">
        <v>39809</v>
      </c>
      <c r="D172" s="60" t="s">
        <v>174</v>
      </c>
      <c r="E172" s="62"/>
      <c r="F172" s="60" t="s">
        <v>182</v>
      </c>
      <c r="G172" s="62"/>
      <c r="H172" s="63">
        <v>213.47858113072061</v>
      </c>
      <c r="I172" s="40"/>
    </row>
    <row r="173" spans="2:9" ht="18">
      <c r="B173" s="60">
        <v>1315</v>
      </c>
      <c r="C173" s="61">
        <v>39812</v>
      </c>
      <c r="D173" s="64" t="s">
        <v>175</v>
      </c>
      <c r="E173" s="62"/>
      <c r="F173" s="60" t="s">
        <v>183</v>
      </c>
      <c r="G173" s="62"/>
      <c r="H173" s="63">
        <v>18.289652272435763</v>
      </c>
      <c r="I173" s="40"/>
    </row>
    <row r="174" spans="2:9" ht="18">
      <c r="B174" s="60">
        <v>1316</v>
      </c>
      <c r="C174" s="61">
        <v>39815</v>
      </c>
      <c r="D174" s="60" t="s">
        <v>176</v>
      </c>
      <c r="E174" s="62"/>
      <c r="F174" s="64" t="s">
        <v>184</v>
      </c>
      <c r="G174" s="62"/>
      <c r="H174" s="63">
        <v>61.251561002886859</v>
      </c>
      <c r="I174" s="40"/>
    </row>
    <row r="175" spans="2:9" ht="18">
      <c r="B175" s="60">
        <v>1317</v>
      </c>
      <c r="C175" s="61">
        <v>39818</v>
      </c>
      <c r="D175" s="60" t="s">
        <v>169</v>
      </c>
      <c r="E175" s="62"/>
      <c r="F175" s="60" t="s">
        <v>177</v>
      </c>
      <c r="G175" s="62"/>
      <c r="H175" s="63">
        <v>129.92116957269025</v>
      </c>
      <c r="I175" s="40"/>
    </row>
    <row r="176" spans="2:9" ht="18">
      <c r="B176" s="60">
        <v>1318</v>
      </c>
      <c r="C176" s="61">
        <v>39821</v>
      </c>
      <c r="D176" s="60" t="s">
        <v>170</v>
      </c>
      <c r="E176" s="62"/>
      <c r="F176" s="60" t="s">
        <v>178</v>
      </c>
      <c r="G176" s="62"/>
      <c r="H176" s="63">
        <v>94.473112235070431</v>
      </c>
      <c r="I176" s="40"/>
    </row>
    <row r="177" spans="2:9" ht="18">
      <c r="B177" s="60">
        <v>1319</v>
      </c>
      <c r="C177" s="61">
        <v>39824</v>
      </c>
      <c r="D177" s="60" t="s">
        <v>171</v>
      </c>
      <c r="E177" s="62"/>
      <c r="F177" s="60" t="s">
        <v>179</v>
      </c>
      <c r="G177" s="62"/>
      <c r="H177" s="63">
        <v>103.42420566478501</v>
      </c>
      <c r="I177" s="40"/>
    </row>
    <row r="178" spans="2:9" ht="18">
      <c r="B178" s="60">
        <v>1320</v>
      </c>
      <c r="C178" s="61">
        <v>39827</v>
      </c>
      <c r="D178" s="60" t="s">
        <v>172</v>
      </c>
      <c r="E178" s="62"/>
      <c r="F178" s="60" t="s">
        <v>180</v>
      </c>
      <c r="G178" s="62"/>
      <c r="H178" s="63">
        <v>74.226572184698142</v>
      </c>
      <c r="I178" s="40"/>
    </row>
    <row r="179" spans="2:9" ht="18">
      <c r="B179" s="60">
        <v>1321</v>
      </c>
      <c r="C179" s="61">
        <v>39830</v>
      </c>
      <c r="D179" s="64" t="s">
        <v>173</v>
      </c>
      <c r="E179" s="62"/>
      <c r="F179" s="60" t="s">
        <v>181</v>
      </c>
      <c r="G179" s="62"/>
      <c r="H179" s="63">
        <v>312.71079918306867</v>
      </c>
      <c r="I179" s="40"/>
    </row>
    <row r="180" spans="2:9" ht="18">
      <c r="B180" s="60">
        <v>1322</v>
      </c>
      <c r="C180" s="61">
        <v>39833</v>
      </c>
      <c r="D180" s="60" t="s">
        <v>174</v>
      </c>
      <c r="E180" s="62"/>
      <c r="F180" s="60" t="s">
        <v>182</v>
      </c>
      <c r="G180" s="62"/>
      <c r="H180" s="63">
        <v>209.81130093369754</v>
      </c>
      <c r="I180" s="40"/>
    </row>
    <row r="181" spans="2:9" ht="18">
      <c r="B181" s="60">
        <v>1323</v>
      </c>
      <c r="C181" s="61">
        <v>39836</v>
      </c>
      <c r="D181" s="64" t="s">
        <v>175</v>
      </c>
      <c r="E181" s="62"/>
      <c r="F181" s="60" t="s">
        <v>183</v>
      </c>
      <c r="G181" s="62"/>
      <c r="H181" s="63">
        <v>18.043378427803365</v>
      </c>
      <c r="I181" s="40"/>
    </row>
    <row r="182" spans="2:9" ht="18">
      <c r="B182" s="60">
        <v>1324</v>
      </c>
      <c r="C182" s="61">
        <v>39839</v>
      </c>
      <c r="D182" s="60" t="s">
        <v>176</v>
      </c>
      <c r="E182" s="62"/>
      <c r="F182" s="64" t="s">
        <v>184</v>
      </c>
      <c r="G182" s="62"/>
      <c r="H182" s="63">
        <v>56.176436674240989</v>
      </c>
      <c r="I182" s="40"/>
    </row>
    <row r="183" spans="2:9" ht="18">
      <c r="B183" s="60">
        <v>1325</v>
      </c>
      <c r="C183" s="61">
        <v>39842</v>
      </c>
      <c r="D183" s="60" t="s">
        <v>169</v>
      </c>
      <c r="E183" s="62"/>
      <c r="F183" s="60" t="s">
        <v>177</v>
      </c>
      <c r="G183" s="62"/>
      <c r="H183" s="63">
        <v>133.31020873623066</v>
      </c>
      <c r="I183" s="40"/>
    </row>
    <row r="184" spans="2:9" ht="18">
      <c r="B184" s="60">
        <v>1326</v>
      </c>
      <c r="C184" s="61">
        <v>39845</v>
      </c>
      <c r="D184" s="60" t="s">
        <v>170</v>
      </c>
      <c r="E184" s="62"/>
      <c r="F184" s="60" t="s">
        <v>178</v>
      </c>
      <c r="G184" s="62"/>
      <c r="H184" s="63">
        <v>89.607953122817861</v>
      </c>
      <c r="I184" s="40"/>
    </row>
    <row r="185" spans="2:9" ht="18">
      <c r="B185" s="60">
        <v>1327</v>
      </c>
      <c r="C185" s="61">
        <v>39848</v>
      </c>
      <c r="D185" s="60" t="s">
        <v>171</v>
      </c>
      <c r="E185" s="62"/>
      <c r="F185" s="60" t="s">
        <v>179</v>
      </c>
      <c r="G185" s="62"/>
      <c r="H185" s="63">
        <v>107.92210670500947</v>
      </c>
      <c r="I185" s="40"/>
    </row>
    <row r="186" spans="2:9" ht="18">
      <c r="B186" s="60">
        <v>1328</v>
      </c>
      <c r="C186" s="61">
        <v>39851</v>
      </c>
      <c r="D186" s="60" t="s">
        <v>172</v>
      </c>
      <c r="E186" s="62"/>
      <c r="F186" s="60" t="s">
        <v>180</v>
      </c>
      <c r="G186" s="62"/>
      <c r="H186" s="63">
        <v>69.310401873218609</v>
      </c>
      <c r="I186" s="40"/>
    </row>
    <row r="187" spans="2:9" ht="18">
      <c r="B187" s="60">
        <v>1329</v>
      </c>
      <c r="C187" s="61">
        <v>39854</v>
      </c>
      <c r="D187" s="64" t="s">
        <v>173</v>
      </c>
      <c r="E187" s="62"/>
      <c r="F187" s="60" t="s">
        <v>181</v>
      </c>
      <c r="G187" s="62"/>
      <c r="H187" s="63">
        <v>325.40936712215898</v>
      </c>
      <c r="I187" s="40"/>
    </row>
    <row r="188" spans="2:9" ht="18">
      <c r="B188" s="60">
        <v>1330</v>
      </c>
      <c r="C188" s="61">
        <v>39857</v>
      </c>
      <c r="D188" s="60" t="s">
        <v>174</v>
      </c>
      <c r="E188" s="62"/>
      <c r="F188" s="60" t="s">
        <v>182</v>
      </c>
      <c r="G188" s="62"/>
      <c r="H188" s="63">
        <v>208.89481063070184</v>
      </c>
      <c r="I188" s="40"/>
    </row>
    <row r="189" spans="2:9" ht="18">
      <c r="B189" s="60">
        <v>1331</v>
      </c>
      <c r="C189" s="61">
        <v>39860</v>
      </c>
      <c r="D189" s="64" t="s">
        <v>175</v>
      </c>
      <c r="E189" s="62"/>
      <c r="F189" s="60" t="s">
        <v>183</v>
      </c>
      <c r="G189" s="62"/>
      <c r="H189" s="63">
        <v>19.21633579461886</v>
      </c>
      <c r="I189" s="40"/>
    </row>
    <row r="190" spans="2:9" ht="18">
      <c r="B190" s="60">
        <v>1332</v>
      </c>
      <c r="C190" s="61">
        <v>39863</v>
      </c>
      <c r="D190" s="60" t="s">
        <v>176</v>
      </c>
      <c r="E190" s="62"/>
      <c r="F190" s="64" t="s">
        <v>184</v>
      </c>
      <c r="G190" s="62"/>
      <c r="H190" s="63">
        <v>58.378544888373355</v>
      </c>
      <c r="I190" s="40"/>
    </row>
    <row r="191" spans="2:9" ht="18">
      <c r="B191" s="60">
        <v>1333</v>
      </c>
      <c r="C191" s="61">
        <v>39866</v>
      </c>
      <c r="D191" s="60" t="s">
        <v>169</v>
      </c>
      <c r="E191" s="62"/>
      <c r="F191" s="60" t="s">
        <v>177</v>
      </c>
      <c r="G191" s="62"/>
      <c r="H191" s="63">
        <v>128.91146653268925</v>
      </c>
      <c r="I191" s="40"/>
    </row>
    <row r="192" spans="2:9" ht="18">
      <c r="B192" s="60">
        <v>1334</v>
      </c>
      <c r="C192" s="61">
        <v>39869</v>
      </c>
      <c r="D192" s="60" t="s">
        <v>170</v>
      </c>
      <c r="E192" s="62"/>
      <c r="F192" s="60" t="s">
        <v>178</v>
      </c>
      <c r="G192" s="62"/>
      <c r="H192" s="63">
        <v>88.082540008061542</v>
      </c>
      <c r="I192" s="40"/>
    </row>
    <row r="193" spans="2:9" ht="18">
      <c r="B193" s="60">
        <v>1335</v>
      </c>
      <c r="C193" s="61">
        <v>39872</v>
      </c>
      <c r="D193" s="60" t="s">
        <v>171</v>
      </c>
      <c r="E193" s="62"/>
      <c r="F193" s="60" t="s">
        <v>179</v>
      </c>
      <c r="G193" s="62"/>
      <c r="H193" s="63">
        <v>107.95089287378615</v>
      </c>
      <c r="I193" s="40"/>
    </row>
    <row r="194" spans="2:9" ht="18">
      <c r="B194" s="60">
        <v>1336</v>
      </c>
      <c r="C194" s="61">
        <v>39875</v>
      </c>
      <c r="D194" s="60" t="s">
        <v>172</v>
      </c>
      <c r="E194" s="62"/>
      <c r="F194" s="60" t="s">
        <v>180</v>
      </c>
      <c r="G194" s="62"/>
      <c r="H194" s="63">
        <v>69.186972989327344</v>
      </c>
      <c r="I194" s="40"/>
    </row>
    <row r="195" spans="2:9" ht="18">
      <c r="B195" s="60">
        <v>1337</v>
      </c>
      <c r="C195" s="61">
        <v>39878</v>
      </c>
      <c r="D195" s="64" t="s">
        <v>173</v>
      </c>
      <c r="E195" s="62"/>
      <c r="F195" s="60" t="s">
        <v>181</v>
      </c>
      <c r="G195" s="62"/>
      <c r="H195" s="63">
        <v>306.09689986136561</v>
      </c>
      <c r="I195" s="40"/>
    </row>
    <row r="196" spans="2:9" ht="18">
      <c r="B196" s="60">
        <v>1338</v>
      </c>
      <c r="C196" s="61">
        <v>39881</v>
      </c>
      <c r="D196" s="60" t="s">
        <v>174</v>
      </c>
      <c r="E196" s="62"/>
      <c r="F196" s="60" t="s">
        <v>182</v>
      </c>
      <c r="G196" s="62"/>
      <c r="H196" s="63">
        <v>205.61004566441699</v>
      </c>
      <c r="I196" s="40"/>
    </row>
    <row r="197" spans="2:9" ht="18">
      <c r="B197" s="60">
        <v>1339</v>
      </c>
      <c r="C197" s="61">
        <v>39884</v>
      </c>
      <c r="D197" s="64" t="s">
        <v>175</v>
      </c>
      <c r="E197" s="62"/>
      <c r="F197" s="60" t="s">
        <v>183</v>
      </c>
      <c r="G197" s="62"/>
      <c r="H197" s="63">
        <v>19.630721934971586</v>
      </c>
      <c r="I197" s="40"/>
    </row>
    <row r="198" spans="2:9" ht="18">
      <c r="B198" s="60">
        <v>1340</v>
      </c>
      <c r="C198" s="61">
        <v>39887</v>
      </c>
      <c r="D198" s="60" t="s">
        <v>176</v>
      </c>
      <c r="E198" s="62"/>
      <c r="F198" s="64" t="s">
        <v>184</v>
      </c>
      <c r="G198" s="62"/>
      <c r="H198" s="63">
        <v>57.625695715158201</v>
      </c>
      <c r="I198" s="40"/>
    </row>
    <row r="199" spans="2:9" ht="18">
      <c r="B199" s="60">
        <v>1341</v>
      </c>
      <c r="C199" s="61">
        <v>39890</v>
      </c>
      <c r="D199" s="60" t="s">
        <v>169</v>
      </c>
      <c r="E199" s="62"/>
      <c r="F199" s="60" t="s">
        <v>177</v>
      </c>
      <c r="G199" s="62"/>
      <c r="H199" s="63">
        <v>135.67834619585435</v>
      </c>
      <c r="I199" s="40"/>
    </row>
    <row r="200" spans="2:9" ht="18">
      <c r="B200" s="60">
        <v>1342</v>
      </c>
      <c r="C200" s="61">
        <v>39893</v>
      </c>
      <c r="D200" s="60" t="s">
        <v>170</v>
      </c>
      <c r="E200" s="62"/>
      <c r="F200" s="60" t="s">
        <v>178</v>
      </c>
      <c r="G200" s="62"/>
      <c r="H200" s="63">
        <v>91.548183795073356</v>
      </c>
      <c r="I200" s="40"/>
    </row>
    <row r="201" spans="2:9" ht="18">
      <c r="B201" s="60">
        <v>1343</v>
      </c>
      <c r="C201" s="61">
        <v>39896</v>
      </c>
      <c r="D201" s="60" t="s">
        <v>171</v>
      </c>
      <c r="E201" s="62"/>
      <c r="F201" s="60" t="s">
        <v>179</v>
      </c>
      <c r="G201" s="62"/>
      <c r="H201" s="63">
        <v>101.42502701052132</v>
      </c>
      <c r="I201" s="40"/>
    </row>
    <row r="202" spans="2:9" ht="18">
      <c r="B202" s="60">
        <v>1344</v>
      </c>
      <c r="C202" s="61">
        <v>39899</v>
      </c>
      <c r="D202" s="60" t="s">
        <v>172</v>
      </c>
      <c r="E202" s="62"/>
      <c r="F202" s="60" t="s">
        <v>180</v>
      </c>
      <c r="G202" s="62"/>
      <c r="H202" s="63">
        <v>72.976774782000533</v>
      </c>
      <c r="I202" s="40"/>
    </row>
    <row r="203" spans="2:9" ht="18">
      <c r="B203" s="60">
        <v>1345</v>
      </c>
      <c r="C203" s="61">
        <v>39902</v>
      </c>
      <c r="D203" s="64" t="s">
        <v>173</v>
      </c>
      <c r="E203" s="62"/>
      <c r="F203" s="60" t="s">
        <v>181</v>
      </c>
      <c r="G203" s="62"/>
      <c r="H203" s="63">
        <v>314.11684014371065</v>
      </c>
      <c r="I203" s="40"/>
    </row>
    <row r="204" spans="2:9" ht="18">
      <c r="B204" s="60">
        <v>1346</v>
      </c>
      <c r="C204" s="61">
        <v>39905</v>
      </c>
      <c r="D204" s="60" t="s">
        <v>174</v>
      </c>
      <c r="E204" s="62"/>
      <c r="F204" s="60" t="s">
        <v>182</v>
      </c>
      <c r="G204" s="62"/>
      <c r="H204" s="63">
        <v>210.99227281311494</v>
      </c>
      <c r="I204" s="40"/>
    </row>
    <row r="205" spans="2:9" ht="18">
      <c r="B205" s="60">
        <v>1347</v>
      </c>
      <c r="C205" s="61">
        <v>39908</v>
      </c>
      <c r="D205" s="64" t="s">
        <v>175</v>
      </c>
      <c r="E205" s="62"/>
      <c r="F205" s="60" t="s">
        <v>183</v>
      </c>
      <c r="G205" s="62"/>
      <c r="H205" s="63">
        <v>19.299809346406736</v>
      </c>
      <c r="I205" s="40"/>
    </row>
    <row r="206" spans="2:9" ht="18">
      <c r="B206" s="60">
        <v>1348</v>
      </c>
      <c r="C206" s="61">
        <v>39911</v>
      </c>
      <c r="D206" s="60" t="s">
        <v>176</v>
      </c>
      <c r="E206" s="62"/>
      <c r="F206" s="64" t="s">
        <v>184</v>
      </c>
      <c r="G206" s="62"/>
      <c r="H206" s="63">
        <v>58.40417049380487</v>
      </c>
      <c r="I206" s="40"/>
    </row>
    <row r="207" spans="2:9" ht="18">
      <c r="B207" s="60">
        <v>1349</v>
      </c>
      <c r="C207" s="61">
        <v>39914</v>
      </c>
      <c r="D207" s="60" t="s">
        <v>169</v>
      </c>
      <c r="E207" s="62"/>
      <c r="F207" s="60" t="s">
        <v>177</v>
      </c>
      <c r="G207" s="62"/>
      <c r="H207" s="63">
        <v>129.69123922317024</v>
      </c>
      <c r="I207" s="40"/>
    </row>
    <row r="208" spans="2:9" ht="18">
      <c r="B208" s="60">
        <v>1350</v>
      </c>
      <c r="C208" s="61">
        <v>39917</v>
      </c>
      <c r="D208" s="60" t="s">
        <v>170</v>
      </c>
      <c r="E208" s="62"/>
      <c r="F208" s="60" t="s">
        <v>178</v>
      </c>
      <c r="G208" s="62"/>
      <c r="H208" s="63">
        <v>90.148829121418572</v>
      </c>
      <c r="I208" s="40"/>
    </row>
    <row r="209" spans="2:9" ht="18">
      <c r="B209" s="60">
        <v>1351</v>
      </c>
      <c r="C209" s="61">
        <v>39920</v>
      </c>
      <c r="D209" s="60" t="s">
        <v>171</v>
      </c>
      <c r="E209" s="62"/>
      <c r="F209" s="60" t="s">
        <v>179</v>
      </c>
      <c r="G209" s="62"/>
      <c r="H209" s="63">
        <v>99.999011998412698</v>
      </c>
      <c r="I209" s="40"/>
    </row>
    <row r="210" spans="2:9" ht="18">
      <c r="B210" s="60">
        <v>1352</v>
      </c>
      <c r="C210" s="61">
        <v>39923</v>
      </c>
      <c r="D210" s="60" t="s">
        <v>172</v>
      </c>
      <c r="E210" s="62"/>
      <c r="F210" s="60" t="s">
        <v>180</v>
      </c>
      <c r="G210" s="62"/>
      <c r="H210" s="63">
        <v>69.766531118730214</v>
      </c>
      <c r="I210" s="40"/>
    </row>
    <row r="211" spans="2:9" ht="18">
      <c r="B211" s="60">
        <v>1353</v>
      </c>
      <c r="C211" s="61">
        <v>39926</v>
      </c>
      <c r="D211" s="64" t="s">
        <v>173</v>
      </c>
      <c r="E211" s="62"/>
      <c r="F211" s="60" t="s">
        <v>181</v>
      </c>
      <c r="G211" s="62"/>
      <c r="H211" s="63">
        <v>309.54753268822077</v>
      </c>
      <c r="I211" s="40"/>
    </row>
    <row r="212" spans="2:9" ht="18">
      <c r="B212" s="60">
        <v>1354</v>
      </c>
      <c r="C212" s="61">
        <v>39929</v>
      </c>
      <c r="D212" s="60" t="s">
        <v>174</v>
      </c>
      <c r="E212" s="62"/>
      <c r="F212" s="60" t="s">
        <v>182</v>
      </c>
      <c r="G212" s="62"/>
      <c r="H212" s="63">
        <v>203.77404677057731</v>
      </c>
      <c r="I212" s="40"/>
    </row>
    <row r="213" spans="2:9" ht="18">
      <c r="B213" s="60">
        <v>1355</v>
      </c>
      <c r="C213" s="61">
        <v>39932</v>
      </c>
      <c r="D213" s="64" t="s">
        <v>175</v>
      </c>
      <c r="E213" s="62"/>
      <c r="F213" s="60" t="s">
        <v>183</v>
      </c>
      <c r="G213" s="62"/>
      <c r="H213" s="63">
        <v>18.152984016316619</v>
      </c>
      <c r="I213" s="40"/>
    </row>
    <row r="214" spans="2:9" ht="18">
      <c r="B214" s="60">
        <v>1356</v>
      </c>
      <c r="C214" s="61">
        <v>39935</v>
      </c>
      <c r="D214" s="60" t="s">
        <v>176</v>
      </c>
      <c r="E214" s="62"/>
      <c r="F214" s="64" t="s">
        <v>184</v>
      </c>
      <c r="G214" s="62"/>
      <c r="H214" s="63">
        <v>57.303958986066718</v>
      </c>
      <c r="I214" s="40"/>
    </row>
    <row r="215" spans="2:9" ht="18">
      <c r="B215" s="60">
        <v>1357</v>
      </c>
      <c r="C215" s="61">
        <v>39938</v>
      </c>
      <c r="D215" s="60" t="s">
        <v>169</v>
      </c>
      <c r="E215" s="62"/>
      <c r="F215" s="60" t="s">
        <v>177</v>
      </c>
      <c r="G215" s="62"/>
      <c r="H215" s="63">
        <v>130.15179854469906</v>
      </c>
      <c r="I215" s="40"/>
    </row>
    <row r="216" spans="2:9" ht="18">
      <c r="B216" s="60">
        <v>1358</v>
      </c>
      <c r="C216" s="61">
        <v>39941</v>
      </c>
      <c r="D216" s="60" t="s">
        <v>170</v>
      </c>
      <c r="E216" s="62"/>
      <c r="F216" s="60" t="s">
        <v>178</v>
      </c>
      <c r="G216" s="62"/>
      <c r="H216" s="63">
        <v>92.389126756913939</v>
      </c>
      <c r="I216" s="40"/>
    </row>
    <row r="217" spans="2:9" ht="18">
      <c r="B217" s="60">
        <v>1359</v>
      </c>
      <c r="C217" s="61">
        <v>39944</v>
      </c>
      <c r="D217" s="60" t="s">
        <v>171</v>
      </c>
      <c r="E217" s="62"/>
      <c r="F217" s="60" t="s">
        <v>179</v>
      </c>
      <c r="G217" s="62"/>
      <c r="H217" s="63">
        <v>105.45221411822389</v>
      </c>
      <c r="I217" s="40"/>
    </row>
    <row r="218" spans="2:9" ht="18">
      <c r="B218" s="60">
        <v>1360</v>
      </c>
      <c r="C218" s="61">
        <v>39947</v>
      </c>
      <c r="D218" s="60" t="s">
        <v>172</v>
      </c>
      <c r="E218" s="62"/>
      <c r="F218" s="60" t="s">
        <v>180</v>
      </c>
      <c r="G218" s="62"/>
      <c r="H218" s="63">
        <v>71.519017500304074</v>
      </c>
      <c r="I218" s="40"/>
    </row>
    <row r="219" spans="2:9" ht="18">
      <c r="B219" s="60">
        <v>1361</v>
      </c>
      <c r="C219" s="61">
        <v>39950</v>
      </c>
      <c r="D219" s="64" t="s">
        <v>173</v>
      </c>
      <c r="E219" s="62"/>
      <c r="F219" s="60" t="s">
        <v>181</v>
      </c>
      <c r="G219" s="62"/>
      <c r="H219" s="63">
        <v>321.86081354801581</v>
      </c>
      <c r="I219" s="40"/>
    </row>
    <row r="220" spans="2:9" ht="18">
      <c r="B220" s="60">
        <v>1362</v>
      </c>
      <c r="C220" s="61">
        <v>39953</v>
      </c>
      <c r="D220" s="60" t="s">
        <v>174</v>
      </c>
      <c r="E220" s="62"/>
      <c r="F220" s="60" t="s">
        <v>182</v>
      </c>
      <c r="G220" s="62"/>
      <c r="H220" s="63">
        <v>214.04193622706453</v>
      </c>
      <c r="I220" s="40"/>
    </row>
    <row r="221" spans="2:9" ht="18">
      <c r="B221" s="60">
        <v>1363</v>
      </c>
      <c r="C221" s="61">
        <v>39956</v>
      </c>
      <c r="D221" s="64" t="s">
        <v>175</v>
      </c>
      <c r="E221" s="62"/>
      <c r="F221" s="60" t="s">
        <v>183</v>
      </c>
      <c r="G221" s="62"/>
      <c r="H221" s="63">
        <v>19.582496524058001</v>
      </c>
      <c r="I221" s="40"/>
    </row>
    <row r="222" spans="2:9" ht="18">
      <c r="B222" s="60">
        <v>1364</v>
      </c>
      <c r="C222" s="61">
        <v>39959</v>
      </c>
      <c r="D222" s="60" t="s">
        <v>176</v>
      </c>
      <c r="E222" s="62"/>
      <c r="F222" s="64" t="s">
        <v>184</v>
      </c>
      <c r="G222" s="62"/>
      <c r="H222" s="63">
        <v>58.491335457983823</v>
      </c>
      <c r="I222" s="40"/>
    </row>
    <row r="223" spans="2:9" ht="18">
      <c r="B223" s="60">
        <v>1365</v>
      </c>
      <c r="C223" s="61">
        <v>39962</v>
      </c>
      <c r="D223" s="60" t="s">
        <v>169</v>
      </c>
      <c r="E223" s="62"/>
      <c r="F223" s="60" t="s">
        <v>177</v>
      </c>
      <c r="G223" s="62"/>
      <c r="H223" s="63">
        <v>135.13225245505038</v>
      </c>
      <c r="I223" s="40"/>
    </row>
    <row r="224" spans="2:9" ht="18">
      <c r="B224" s="60">
        <v>1366</v>
      </c>
      <c r="C224" s="61">
        <v>39965</v>
      </c>
      <c r="D224" s="60" t="s">
        <v>170</v>
      </c>
      <c r="E224" s="62"/>
      <c r="F224" s="60" t="s">
        <v>178</v>
      </c>
      <c r="G224" s="62"/>
      <c r="H224" s="63">
        <v>91.132379587801282</v>
      </c>
      <c r="I224" s="40"/>
    </row>
    <row r="225" spans="2:9" ht="18">
      <c r="B225" s="60">
        <v>1367</v>
      </c>
      <c r="C225" s="61">
        <v>39968</v>
      </c>
      <c r="D225" s="60" t="s">
        <v>171</v>
      </c>
      <c r="E225" s="62"/>
      <c r="F225" s="60" t="s">
        <v>179</v>
      </c>
      <c r="G225" s="62"/>
      <c r="H225" s="63">
        <v>108.34940031958939</v>
      </c>
      <c r="I225" s="40"/>
    </row>
    <row r="226" spans="2:9" ht="18">
      <c r="B226" s="60">
        <v>1368</v>
      </c>
      <c r="C226" s="61">
        <v>39971</v>
      </c>
      <c r="D226" s="60" t="s">
        <v>172</v>
      </c>
      <c r="E226" s="62"/>
      <c r="F226" s="60" t="s">
        <v>180</v>
      </c>
      <c r="G226" s="62"/>
      <c r="H226" s="63">
        <v>67.967094811141692</v>
      </c>
      <c r="I226" s="40"/>
    </row>
    <row r="227" spans="2:9" ht="18">
      <c r="B227" s="60">
        <v>1369</v>
      </c>
      <c r="C227" s="61">
        <v>39974</v>
      </c>
      <c r="D227" s="64" t="s">
        <v>173</v>
      </c>
      <c r="E227" s="62"/>
      <c r="F227" s="60" t="s">
        <v>181</v>
      </c>
      <c r="G227" s="62"/>
      <c r="H227" s="63">
        <v>319.73527006000523</v>
      </c>
      <c r="I227" s="40"/>
    </row>
    <row r="228" spans="2:9" ht="18">
      <c r="B228" s="60">
        <v>1370</v>
      </c>
      <c r="C228" s="61">
        <v>39977</v>
      </c>
      <c r="D228" s="60" t="s">
        <v>174</v>
      </c>
      <c r="E228" s="62"/>
      <c r="F228" s="60" t="s">
        <v>182</v>
      </c>
      <c r="G228" s="62"/>
      <c r="H228" s="63">
        <v>200.00292986663456</v>
      </c>
      <c r="I228" s="40"/>
    </row>
    <row r="229" spans="2:9" ht="18">
      <c r="B229" s="60">
        <v>1371</v>
      </c>
      <c r="C229" s="61">
        <v>39980</v>
      </c>
      <c r="D229" s="64" t="s">
        <v>175</v>
      </c>
      <c r="E229" s="62"/>
      <c r="F229" s="60" t="s">
        <v>183</v>
      </c>
      <c r="G229" s="62"/>
      <c r="H229" s="63">
        <v>18.475445780801667</v>
      </c>
      <c r="I229" s="40"/>
    </row>
    <row r="230" spans="2:9" ht="18">
      <c r="B230" s="60">
        <v>1372</v>
      </c>
      <c r="C230" s="61">
        <v>39983</v>
      </c>
      <c r="D230" s="60" t="s">
        <v>176</v>
      </c>
      <c r="E230" s="62"/>
      <c r="F230" s="64" t="s">
        <v>184</v>
      </c>
      <c r="G230" s="62"/>
      <c r="H230" s="63">
        <v>60.150105621705073</v>
      </c>
      <c r="I230" s="40"/>
    </row>
    <row r="231" spans="2:9" ht="18">
      <c r="B231" s="60">
        <v>1373</v>
      </c>
      <c r="C231" s="61">
        <v>39986</v>
      </c>
      <c r="D231" s="60" t="s">
        <v>169</v>
      </c>
      <c r="E231" s="62"/>
      <c r="F231" s="60" t="s">
        <v>177</v>
      </c>
      <c r="G231" s="62"/>
      <c r="H231" s="63">
        <v>131.40652266732425</v>
      </c>
      <c r="I231" s="40"/>
    </row>
    <row r="232" spans="2:9" ht="18">
      <c r="B232" s="60">
        <v>1374</v>
      </c>
      <c r="C232" s="61">
        <v>39989</v>
      </c>
      <c r="D232" s="60" t="s">
        <v>170</v>
      </c>
      <c r="E232" s="62"/>
      <c r="F232" s="60" t="s">
        <v>178</v>
      </c>
      <c r="G232" s="62"/>
      <c r="H232" s="63">
        <v>96.156422725509429</v>
      </c>
      <c r="I232" s="40"/>
    </row>
    <row r="233" spans="2:9" ht="18">
      <c r="B233" s="60">
        <v>1375</v>
      </c>
      <c r="C233" s="61">
        <v>39992</v>
      </c>
      <c r="D233" s="60" t="s">
        <v>171</v>
      </c>
      <c r="E233" s="62"/>
      <c r="F233" s="60" t="s">
        <v>179</v>
      </c>
      <c r="G233" s="62"/>
      <c r="H233" s="63">
        <v>108.84109027423278</v>
      </c>
      <c r="I233" s="40"/>
    </row>
    <row r="234" spans="2:9" ht="18">
      <c r="B234" s="60">
        <v>1376</v>
      </c>
      <c r="C234" s="61">
        <v>39995</v>
      </c>
      <c r="D234" s="60" t="s">
        <v>172</v>
      </c>
      <c r="E234" s="62"/>
      <c r="F234" s="60" t="s">
        <v>180</v>
      </c>
      <c r="G234" s="62"/>
      <c r="H234" s="63">
        <v>69.659949532603036</v>
      </c>
      <c r="I234" s="40"/>
    </row>
    <row r="235" spans="2:9" ht="18">
      <c r="B235" s="60">
        <v>1377</v>
      </c>
      <c r="C235" s="61">
        <v>39998</v>
      </c>
      <c r="D235" s="64" t="s">
        <v>173</v>
      </c>
      <c r="E235" s="62"/>
      <c r="F235" s="60" t="s">
        <v>181</v>
      </c>
      <c r="G235" s="62"/>
      <c r="H235" s="63">
        <v>315.31998582651158</v>
      </c>
      <c r="I235" s="40"/>
    </row>
    <row r="236" spans="2:9" ht="18">
      <c r="B236" s="60">
        <v>1378</v>
      </c>
      <c r="C236" s="61">
        <v>40001</v>
      </c>
      <c r="D236" s="60" t="s">
        <v>174</v>
      </c>
      <c r="E236" s="62"/>
      <c r="F236" s="60" t="s">
        <v>182</v>
      </c>
      <c r="G236" s="62"/>
      <c r="H236" s="63">
        <v>217.94484669845548</v>
      </c>
      <c r="I236" s="40"/>
    </row>
    <row r="237" spans="2:9" ht="18">
      <c r="B237" s="60">
        <v>1379</v>
      </c>
      <c r="C237" s="61">
        <v>40004</v>
      </c>
      <c r="D237" s="64" t="s">
        <v>175</v>
      </c>
      <c r="E237" s="62"/>
      <c r="F237" s="60" t="s">
        <v>183</v>
      </c>
      <c r="G237" s="62"/>
      <c r="H237" s="63">
        <v>18.237173049891602</v>
      </c>
      <c r="I237" s="40"/>
    </row>
    <row r="238" spans="2:9" ht="18">
      <c r="B238" s="60">
        <v>1380</v>
      </c>
      <c r="C238" s="61">
        <v>40007</v>
      </c>
      <c r="D238" s="60" t="s">
        <v>176</v>
      </c>
      <c r="E238" s="62"/>
      <c r="F238" s="64" t="s">
        <v>184</v>
      </c>
      <c r="G238" s="62"/>
      <c r="H238" s="63">
        <v>57.662849950174028</v>
      </c>
      <c r="I238" s="40"/>
    </row>
    <row r="239" spans="2:9" ht="18">
      <c r="B239" s="60">
        <v>1381</v>
      </c>
      <c r="C239" s="61">
        <v>40010</v>
      </c>
      <c r="D239" s="60" t="s">
        <v>169</v>
      </c>
      <c r="E239" s="62"/>
      <c r="F239" s="60" t="s">
        <v>177</v>
      </c>
      <c r="G239" s="62"/>
      <c r="H239" s="63">
        <v>136.66890859356269</v>
      </c>
      <c r="I239" s="40"/>
    </row>
    <row r="240" spans="2:9" ht="18">
      <c r="B240" s="60">
        <v>1382</v>
      </c>
      <c r="C240" s="61">
        <v>40013</v>
      </c>
      <c r="D240" s="60" t="s">
        <v>170</v>
      </c>
      <c r="E240" s="62"/>
      <c r="F240" s="60" t="s">
        <v>178</v>
      </c>
      <c r="G240" s="62"/>
      <c r="H240" s="63">
        <v>89.087063423548543</v>
      </c>
      <c r="I240" s="40"/>
    </row>
    <row r="241" spans="1:9" ht="18">
      <c r="B241" s="39"/>
      <c r="C241" s="39"/>
      <c r="D241" s="39"/>
      <c r="E241" s="39"/>
      <c r="F241" s="39"/>
      <c r="G241" s="39"/>
      <c r="H241" s="39"/>
      <c r="I241" s="39"/>
    </row>
    <row r="242" spans="1:9" ht="18">
      <c r="B242" s="39"/>
      <c r="C242" s="39"/>
      <c r="D242" s="39"/>
      <c r="E242" s="39"/>
      <c r="F242" s="39"/>
      <c r="G242" s="39"/>
      <c r="H242" s="39"/>
      <c r="I242" s="39"/>
    </row>
    <row r="243" spans="1:9" ht="18">
      <c r="B243" s="39"/>
      <c r="C243" s="39"/>
      <c r="D243" s="39"/>
      <c r="E243" s="39"/>
      <c r="F243" s="39"/>
      <c r="G243" s="39"/>
      <c r="H243" s="39"/>
      <c r="I243" s="39"/>
    </row>
    <row r="244" spans="1:9" ht="26.25">
      <c r="A244" s="27" t="s">
        <v>197</v>
      </c>
      <c r="B244" s="39"/>
      <c r="C244" s="39"/>
      <c r="D244" s="39"/>
      <c r="E244" s="39"/>
      <c r="F244" s="39"/>
      <c r="G244" s="39"/>
      <c r="H244" s="39"/>
      <c r="I244" s="39"/>
    </row>
    <row r="245" spans="1:9" ht="18">
      <c r="B245" s="39"/>
      <c r="C245" s="39"/>
      <c r="D245" s="39"/>
      <c r="E245" s="39"/>
      <c r="F245" s="39"/>
      <c r="G245" s="39"/>
      <c r="H245" s="39"/>
      <c r="I245" s="39"/>
    </row>
    <row r="246" spans="1:9" ht="18">
      <c r="B246" s="39"/>
      <c r="C246" s="39"/>
      <c r="D246" s="39"/>
      <c r="E246" s="39"/>
      <c r="F246" s="39"/>
      <c r="G246" s="39"/>
      <c r="H246" s="39"/>
      <c r="I246" s="39"/>
    </row>
    <row r="247" spans="1:9" ht="18">
      <c r="B247" s="39"/>
      <c r="C247" s="39"/>
      <c r="D247" s="39"/>
      <c r="E247" s="39"/>
      <c r="F247" s="39"/>
      <c r="G247" s="39"/>
      <c r="H247" s="39"/>
      <c r="I247" s="39"/>
    </row>
    <row r="248" spans="1:9" ht="18">
      <c r="B248" s="39"/>
      <c r="C248" s="39"/>
      <c r="D248" s="39"/>
      <c r="E248" s="39"/>
      <c r="F248" s="39"/>
      <c r="G248" s="39"/>
      <c r="H248" s="39"/>
      <c r="I248" s="39"/>
    </row>
    <row r="249" spans="1:9" ht="18">
      <c r="B249" s="39"/>
      <c r="C249" s="39"/>
      <c r="D249" s="39"/>
      <c r="E249" s="39"/>
      <c r="F249" s="39"/>
      <c r="G249" s="39"/>
      <c r="H249" s="39"/>
      <c r="I249" s="39"/>
    </row>
    <row r="250" spans="1:9" ht="18">
      <c r="B250" s="39"/>
      <c r="C250" s="39"/>
      <c r="D250" s="39"/>
      <c r="E250" s="39"/>
      <c r="F250" s="39"/>
      <c r="G250" s="39"/>
      <c r="H250" s="39"/>
      <c r="I250" s="39"/>
    </row>
    <row r="251" spans="1:9" ht="18">
      <c r="B251" s="39"/>
      <c r="C251" s="39"/>
      <c r="D251" s="39"/>
      <c r="E251" s="39"/>
      <c r="F251" s="39"/>
      <c r="G251" s="39"/>
      <c r="H251" s="39"/>
      <c r="I251" s="39"/>
    </row>
    <row r="252" spans="1:9" ht="18">
      <c r="B252" s="39"/>
      <c r="C252" s="39"/>
      <c r="D252" s="39"/>
      <c r="E252" s="39"/>
      <c r="F252" s="39"/>
      <c r="G252" s="39"/>
      <c r="H252" s="39"/>
      <c r="I252" s="39"/>
    </row>
    <row r="253" spans="1:9" ht="18">
      <c r="B253" s="39"/>
      <c r="C253" s="39"/>
      <c r="D253" s="39"/>
      <c r="E253" s="39"/>
      <c r="F253" s="39"/>
      <c r="G253" s="39"/>
      <c r="H253" s="39"/>
      <c r="I253" s="39"/>
    </row>
    <row r="254" spans="1:9" ht="18">
      <c r="B254" s="39"/>
      <c r="C254" s="39"/>
      <c r="D254" s="39"/>
      <c r="E254" s="39"/>
      <c r="F254" s="39"/>
      <c r="G254" s="39"/>
      <c r="H254" s="39"/>
      <c r="I254" s="39"/>
    </row>
    <row r="255" spans="1:9" ht="18">
      <c r="B255" s="39"/>
      <c r="C255" s="39"/>
      <c r="D255" s="39"/>
      <c r="E255" s="39"/>
      <c r="F255" s="39"/>
      <c r="G255" s="39"/>
      <c r="H255" s="39"/>
      <c r="I255" s="39"/>
    </row>
    <row r="256" spans="1:9" ht="18">
      <c r="B256" s="39"/>
      <c r="C256" s="39"/>
      <c r="D256" s="39"/>
      <c r="E256" s="39"/>
      <c r="F256" s="39"/>
      <c r="G256" s="39"/>
      <c r="H256" s="39"/>
      <c r="I256" s="39"/>
    </row>
    <row r="257" spans="2:9" ht="18">
      <c r="B257" s="39"/>
      <c r="C257" s="39"/>
      <c r="D257" s="39"/>
      <c r="E257" s="39"/>
      <c r="F257" s="39"/>
      <c r="G257" s="39"/>
      <c r="H257" s="39"/>
      <c r="I257" s="39"/>
    </row>
    <row r="258" spans="2:9" ht="18">
      <c r="B258" s="39"/>
      <c r="C258" s="39"/>
      <c r="D258" s="39"/>
      <c r="E258" s="39"/>
      <c r="F258" s="39"/>
      <c r="G258" s="39"/>
      <c r="H258" s="39"/>
      <c r="I258" s="39"/>
    </row>
    <row r="259" spans="2:9" ht="18">
      <c r="B259" s="39"/>
      <c r="C259" s="39"/>
      <c r="D259" s="39"/>
      <c r="E259" s="39"/>
      <c r="F259" s="39"/>
      <c r="G259" s="39"/>
      <c r="H259" s="39"/>
      <c r="I259" s="39"/>
    </row>
    <row r="260" spans="2:9" ht="18">
      <c r="B260" s="39"/>
      <c r="C260" s="39"/>
      <c r="D260" s="39"/>
      <c r="E260" s="39"/>
      <c r="F260" s="39"/>
      <c r="G260" s="39"/>
      <c r="H260" s="39"/>
      <c r="I260" s="39"/>
    </row>
    <row r="261" spans="2:9" ht="18">
      <c r="B261" s="39"/>
      <c r="C261" s="39"/>
      <c r="D261" s="39"/>
      <c r="E261" s="39"/>
      <c r="F261" s="39"/>
      <c r="G261" s="39"/>
      <c r="H261" s="39"/>
      <c r="I261" s="39"/>
    </row>
    <row r="262" spans="2:9" ht="18">
      <c r="B262" s="39"/>
      <c r="C262" s="39"/>
      <c r="D262" s="39"/>
      <c r="E262" s="39"/>
      <c r="F262" s="39"/>
      <c r="G262" s="39"/>
      <c r="H262" s="39"/>
      <c r="I262" s="39"/>
    </row>
    <row r="263" spans="2:9" ht="18">
      <c r="B263" s="39"/>
      <c r="C263" s="39"/>
      <c r="D263" s="39"/>
      <c r="E263" s="39"/>
      <c r="F263" s="39"/>
      <c r="G263" s="39"/>
      <c r="H263" s="39"/>
      <c r="I263" s="39"/>
    </row>
    <row r="264" spans="2:9" ht="18">
      <c r="B264" s="39"/>
      <c r="C264" s="39"/>
      <c r="D264" s="39"/>
      <c r="E264" s="39"/>
      <c r="F264" s="39"/>
      <c r="G264" s="39"/>
      <c r="H264" s="39"/>
      <c r="I264" s="39"/>
    </row>
  </sheetData>
  <phoneticPr fontId="5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1"/>
  <dimension ref="A1:I14"/>
  <sheetViews>
    <sheetView showGridLines="0" workbookViewId="0">
      <selection activeCell="F12" sqref="F12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49</v>
      </c>
      <c r="I2" s="26"/>
    </row>
    <row r="3" spans="1:9" ht="12.75">
      <c r="B3"/>
    </row>
    <row r="4" spans="1:9" ht="12.75">
      <c r="B4"/>
    </row>
    <row r="5" spans="1:9">
      <c r="B5"/>
      <c r="F5" s="133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135">
        <f>WEEKDAY(F5)</f>
        <v>2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2"/>
  <dimension ref="A1:I14"/>
  <sheetViews>
    <sheetView showGridLines="0" workbookViewId="0">
      <selection activeCell="F9" sqref="F9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2" t="s">
        <v>50</v>
      </c>
      <c r="I2" s="26"/>
    </row>
    <row r="3" spans="1:9" ht="12.75">
      <c r="B3"/>
    </row>
    <row r="4" spans="1:9" ht="12.75">
      <c r="B4"/>
    </row>
    <row r="5" spans="1:9">
      <c r="B5"/>
      <c r="F5" s="133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F9" s="135">
        <f>WEEKNUM(F5)</f>
        <v>10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3"/>
  <dimension ref="A1:I14"/>
  <sheetViews>
    <sheetView showGridLines="0" workbookViewId="0">
      <selection activeCell="F16" sqref="F16"/>
    </sheetView>
  </sheetViews>
  <sheetFormatPr defaultRowHeight="26.25"/>
  <cols>
    <col min="1" max="1" width="3.42578125" customWidth="1"/>
    <col min="2" max="2" width="12.7109375" style="26" customWidth="1"/>
    <col min="3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51</v>
      </c>
      <c r="I2" s="26"/>
    </row>
    <row r="3" spans="1:9" ht="12.75">
      <c r="B3"/>
    </row>
    <row r="4" spans="1:9" ht="12.75">
      <c r="B4"/>
    </row>
    <row r="5" spans="1:9">
      <c r="B5"/>
      <c r="F5" s="133">
        <v>39510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D9" s="26" t="s">
        <v>69</v>
      </c>
      <c r="F9" s="135">
        <f>YEAR(F5)</f>
        <v>2008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4"/>
  <dimension ref="A1:I14"/>
  <sheetViews>
    <sheetView showGridLines="0" workbookViewId="0">
      <selection activeCell="F15" sqref="F15"/>
    </sheetView>
  </sheetViews>
  <sheetFormatPr defaultRowHeight="26.25"/>
  <cols>
    <col min="1" max="1" width="3.42578125" customWidth="1"/>
    <col min="2" max="2" width="7.28515625" style="26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52</v>
      </c>
      <c r="F2" s="133" t="s">
        <v>53</v>
      </c>
      <c r="G2" s="140">
        <v>34000</v>
      </c>
      <c r="I2" s="26"/>
    </row>
    <row r="3" spans="1:9">
      <c r="B3"/>
      <c r="F3" s="133" t="s">
        <v>54</v>
      </c>
      <c r="G3" s="140">
        <v>200</v>
      </c>
    </row>
    <row r="4" spans="1:9">
      <c r="B4"/>
      <c r="F4" s="133" t="s">
        <v>0</v>
      </c>
      <c r="G4" s="140">
        <v>5</v>
      </c>
      <c r="H4" s="140" t="s">
        <v>56</v>
      </c>
    </row>
    <row r="5" spans="1:9">
      <c r="B5"/>
      <c r="F5" s="133" t="s">
        <v>55</v>
      </c>
      <c r="G5" s="140">
        <v>1</v>
      </c>
      <c r="H5" s="141" t="s">
        <v>57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6" t="s">
        <v>68</v>
      </c>
      <c r="F9" s="139">
        <f>DDB(G2,G3,G4,G5)</f>
        <v>13600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1"/>
  <dimension ref="A1:I81"/>
  <sheetViews>
    <sheetView showGridLines="0" workbookViewId="0">
      <selection activeCell="E9" sqref="E9:E10"/>
    </sheetView>
  </sheetViews>
  <sheetFormatPr defaultRowHeight="26.25"/>
  <cols>
    <col min="1" max="1" width="3.42578125" customWidth="1"/>
    <col min="2" max="2" width="18.28515625" style="26" customWidth="1"/>
    <col min="3" max="4" width="15.85546875" customWidth="1"/>
    <col min="5" max="5" width="27.140625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2" t="s">
        <v>58</v>
      </c>
      <c r="E2" s="26" t="s">
        <v>59</v>
      </c>
      <c r="F2" s="142">
        <v>5.5E-2</v>
      </c>
      <c r="I2" s="26"/>
    </row>
    <row r="3" spans="1:9">
      <c r="B3"/>
      <c r="E3" s="26" t="s">
        <v>60</v>
      </c>
      <c r="F3" s="135">
        <v>12</v>
      </c>
      <c r="G3" s="26" t="s">
        <v>62</v>
      </c>
    </row>
    <row r="4" spans="1:9">
      <c r="B4"/>
      <c r="E4" s="26" t="s">
        <v>61</v>
      </c>
      <c r="F4" s="135">
        <v>125</v>
      </c>
      <c r="G4" s="26" t="s">
        <v>63</v>
      </c>
    </row>
    <row r="5" spans="1:9">
      <c r="B5"/>
      <c r="E5" s="26"/>
    </row>
    <row r="6" spans="1:9">
      <c r="B6"/>
      <c r="C6" s="26" t="s">
        <v>64</v>
      </c>
      <c r="E6" s="139">
        <f>FV(F2/12,F3*12,F4)*-1</f>
        <v>25414.829197505354</v>
      </c>
    </row>
    <row r="7" spans="1:9">
      <c r="B7"/>
      <c r="E7" s="26"/>
    </row>
    <row r="8" spans="1:9">
      <c r="B8"/>
      <c r="E8" s="26"/>
    </row>
    <row r="9" spans="1:9">
      <c r="B9"/>
      <c r="E9" s="26"/>
    </row>
    <row r="10" spans="1:9">
      <c r="B10"/>
      <c r="E10" s="26"/>
    </row>
    <row r="11" spans="1:9">
      <c r="B11"/>
      <c r="E11" s="26"/>
    </row>
    <row r="12" spans="1:9">
      <c r="B12"/>
      <c r="E12" s="26"/>
    </row>
    <row r="13" spans="1:9">
      <c r="B13"/>
      <c r="E13" s="26"/>
    </row>
    <row r="14" spans="1:9">
      <c r="B14"/>
      <c r="E14" s="26"/>
    </row>
    <row r="15" spans="1:9">
      <c r="B15"/>
      <c r="E15" s="26"/>
    </row>
    <row r="16" spans="1:9">
      <c r="B16"/>
      <c r="E16" s="26"/>
    </row>
    <row r="17" spans="2:5">
      <c r="B17"/>
      <c r="E17" s="26"/>
    </row>
    <row r="18" spans="2:5">
      <c r="B18"/>
      <c r="E18" s="26"/>
    </row>
    <row r="19" spans="2:5">
      <c r="B19"/>
      <c r="E19" s="26"/>
    </row>
    <row r="20" spans="2:5">
      <c r="B20"/>
      <c r="E20" s="26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I81"/>
  <sheetViews>
    <sheetView showGridLines="0" workbookViewId="0">
      <selection activeCell="E9" sqref="E9:E10"/>
    </sheetView>
  </sheetViews>
  <sheetFormatPr defaultRowHeight="26.25"/>
  <cols>
    <col min="1" max="1" width="3.42578125" customWidth="1"/>
    <col min="2" max="2" width="11.7109375" style="26" customWidth="1"/>
    <col min="3" max="3" width="21.42578125" customWidth="1"/>
    <col min="4" max="4" width="15.85546875" customWidth="1"/>
    <col min="5" max="5" width="27.140625" customWidth="1"/>
    <col min="6" max="6" width="21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66</v>
      </c>
      <c r="E2" s="26" t="s">
        <v>59</v>
      </c>
      <c r="F2" s="142">
        <v>5.5E-2</v>
      </c>
      <c r="I2" s="26"/>
    </row>
    <row r="3" spans="1:9">
      <c r="B3"/>
      <c r="E3" s="26" t="s">
        <v>60</v>
      </c>
      <c r="F3" s="135">
        <v>30</v>
      </c>
      <c r="G3" s="26" t="s">
        <v>62</v>
      </c>
    </row>
    <row r="4" spans="1:9">
      <c r="B4"/>
      <c r="E4" s="26" t="s">
        <v>65</v>
      </c>
      <c r="F4" s="143">
        <v>400000</v>
      </c>
      <c r="G4" s="26" t="s">
        <v>63</v>
      </c>
    </row>
    <row r="5" spans="1:9">
      <c r="B5"/>
      <c r="E5" s="26"/>
    </row>
    <row r="6" spans="1:9">
      <c r="B6"/>
      <c r="C6" s="27" t="s">
        <v>67</v>
      </c>
      <c r="E6" s="139">
        <f>PMT(F2/12,F3*12,F4)*-1</f>
        <v>2271.1560053880094</v>
      </c>
    </row>
    <row r="7" spans="1:9">
      <c r="B7"/>
      <c r="E7" s="26"/>
    </row>
    <row r="8" spans="1:9">
      <c r="B8"/>
      <c r="E8" s="26"/>
    </row>
    <row r="9" spans="1:9">
      <c r="B9"/>
      <c r="E9" s="26"/>
    </row>
    <row r="10" spans="1:9">
      <c r="B10"/>
      <c r="E10" s="26"/>
    </row>
    <row r="11" spans="1:9">
      <c r="B11"/>
      <c r="E11" s="26"/>
    </row>
    <row r="12" spans="1:9">
      <c r="B12"/>
      <c r="E12" s="26"/>
    </row>
    <row r="13" spans="1:9">
      <c r="B13"/>
      <c r="E13" s="26"/>
    </row>
    <row r="14" spans="1:9">
      <c r="B14"/>
      <c r="E14" s="26"/>
    </row>
    <row r="15" spans="1:9">
      <c r="B15"/>
      <c r="E15" s="26"/>
    </row>
    <row r="16" spans="1:9">
      <c r="B16"/>
      <c r="E16" s="26"/>
    </row>
    <row r="17" spans="2:5">
      <c r="B17"/>
      <c r="E17" s="26"/>
    </row>
    <row r="18" spans="2:5">
      <c r="B18"/>
      <c r="E18" s="26"/>
    </row>
    <row r="19" spans="2:5">
      <c r="B19"/>
      <c r="E19" s="26"/>
    </row>
    <row r="20" spans="2:5">
      <c r="B20"/>
      <c r="E20" s="26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/>
  <dimension ref="A1:I81"/>
  <sheetViews>
    <sheetView showGridLines="0" workbookViewId="0">
      <selection activeCell="E6" sqref="E6"/>
    </sheetView>
  </sheetViews>
  <sheetFormatPr defaultRowHeight="26.25"/>
  <cols>
    <col min="1" max="1" width="3.42578125" customWidth="1"/>
    <col min="2" max="2" width="18.28515625" style="26" customWidth="1"/>
    <col min="3" max="4" width="15.85546875" customWidth="1"/>
    <col min="5" max="5" width="27.140625" customWidth="1"/>
    <col min="6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70</v>
      </c>
      <c r="E2" s="26" t="s">
        <v>59</v>
      </c>
      <c r="F2" s="142">
        <v>5.5E-2</v>
      </c>
      <c r="I2" s="26"/>
    </row>
    <row r="3" spans="1:9">
      <c r="B3"/>
      <c r="E3" s="26" t="s">
        <v>60</v>
      </c>
      <c r="F3" s="135">
        <v>12</v>
      </c>
      <c r="G3" s="26" t="s">
        <v>62</v>
      </c>
    </row>
    <row r="4" spans="1:9">
      <c r="B4"/>
      <c r="E4" s="26" t="s">
        <v>61</v>
      </c>
      <c r="F4" s="135">
        <v>125</v>
      </c>
      <c r="G4" s="26" t="s">
        <v>63</v>
      </c>
    </row>
    <row r="5" spans="1:9">
      <c r="B5"/>
      <c r="E5" s="26"/>
    </row>
    <row r="6" spans="1:9">
      <c r="B6"/>
      <c r="C6" s="27" t="s">
        <v>71</v>
      </c>
      <c r="E6" s="139">
        <f>PV(F2/12,F3*12,F4)*-1</f>
        <v>13155.510557376381</v>
      </c>
    </row>
    <row r="7" spans="1:9">
      <c r="B7"/>
      <c r="E7" s="26"/>
    </row>
    <row r="8" spans="1:9">
      <c r="B8"/>
      <c r="E8" s="26"/>
    </row>
    <row r="9" spans="1:9">
      <c r="B9"/>
      <c r="E9" s="26"/>
    </row>
    <row r="10" spans="1:9">
      <c r="B10"/>
      <c r="E10" s="26"/>
    </row>
    <row r="11" spans="1:9">
      <c r="B11"/>
      <c r="E11" s="26"/>
    </row>
    <row r="12" spans="1:9">
      <c r="B12"/>
      <c r="E12" s="26"/>
    </row>
    <row r="13" spans="1:9">
      <c r="B13"/>
      <c r="E13" s="26"/>
    </row>
    <row r="14" spans="1:9">
      <c r="B14"/>
      <c r="E14" s="26"/>
    </row>
    <row r="15" spans="1:9">
      <c r="B15"/>
      <c r="E15" s="26"/>
    </row>
    <row r="16" spans="1:9">
      <c r="B16"/>
      <c r="E16" s="26"/>
    </row>
    <row r="17" spans="2:5">
      <c r="B17"/>
      <c r="E17" s="26"/>
    </row>
    <row r="18" spans="2:5">
      <c r="B18"/>
      <c r="E18" s="26"/>
    </row>
    <row r="19" spans="2:5">
      <c r="B19"/>
      <c r="E19" s="26"/>
    </row>
    <row r="20" spans="2:5">
      <c r="B20"/>
      <c r="E20" s="26"/>
    </row>
    <row r="21" spans="2:5" ht="12.75">
      <c r="B21"/>
    </row>
    <row r="22" spans="2:5" ht="12.75">
      <c r="B22"/>
    </row>
    <row r="23" spans="2:5" ht="12.75">
      <c r="B23"/>
    </row>
    <row r="24" spans="2:5" ht="12.75">
      <c r="B24"/>
    </row>
    <row r="25" spans="2:5" ht="12.75">
      <c r="B25"/>
    </row>
    <row r="26" spans="2:5" ht="12.75">
      <c r="B26"/>
    </row>
    <row r="27" spans="2:5" ht="12.75">
      <c r="B27"/>
    </row>
    <row r="28" spans="2:5" ht="12.75">
      <c r="B28"/>
    </row>
    <row r="29" spans="2:5" ht="12.75">
      <c r="B29"/>
    </row>
    <row r="30" spans="2:5" ht="12.75">
      <c r="B30"/>
    </row>
    <row r="31" spans="2:5" ht="12.75">
      <c r="B31"/>
    </row>
    <row r="32" spans="2:5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38" spans="2:2" ht="12.75">
      <c r="B38"/>
    </row>
    <row r="39" spans="2:2" ht="12.75">
      <c r="B39"/>
    </row>
    <row r="40" spans="2:2" ht="12.75">
      <c r="B40"/>
    </row>
    <row r="41" spans="2:2" ht="12.75">
      <c r="B41"/>
    </row>
    <row r="42" spans="2:2" ht="12.75">
      <c r="B42"/>
    </row>
    <row r="43" spans="2:2" ht="12.75">
      <c r="B43"/>
    </row>
    <row r="44" spans="2:2" ht="12.75">
      <c r="B44"/>
    </row>
    <row r="45" spans="2:2" ht="12.75">
      <c r="B45"/>
    </row>
    <row r="46" spans="2:2" ht="12.75">
      <c r="B46"/>
    </row>
    <row r="47" spans="2:2" ht="12.75">
      <c r="B47"/>
    </row>
    <row r="48" spans="2:2" ht="12.75">
      <c r="B48"/>
    </row>
    <row r="49" spans="2:2" ht="12.75">
      <c r="B49"/>
    </row>
    <row r="50" spans="2:2" ht="12.75">
      <c r="B50"/>
    </row>
    <row r="51" spans="2:2" ht="12.75">
      <c r="B51"/>
    </row>
    <row r="52" spans="2:2" ht="12.75">
      <c r="B52"/>
    </row>
    <row r="53" spans="2:2" ht="12.75">
      <c r="B53"/>
    </row>
    <row r="54" spans="2:2" ht="12.75">
      <c r="B54"/>
    </row>
    <row r="55" spans="2:2" ht="12.75">
      <c r="B55"/>
    </row>
    <row r="56" spans="2:2" ht="12.75">
      <c r="B56"/>
    </row>
    <row r="57" spans="2:2" ht="12.75">
      <c r="B57"/>
    </row>
    <row r="58" spans="2:2" ht="12.75">
      <c r="B58"/>
    </row>
    <row r="59" spans="2:2" ht="12.75">
      <c r="B59"/>
    </row>
    <row r="60" spans="2:2" ht="12.75">
      <c r="B60"/>
    </row>
    <row r="61" spans="2:2" ht="12.75">
      <c r="B61"/>
    </row>
    <row r="62" spans="2:2" ht="12.75">
      <c r="B62"/>
    </row>
    <row r="63" spans="2:2" ht="12.75">
      <c r="B63"/>
    </row>
    <row r="64" spans="2:2" ht="12.75">
      <c r="B64"/>
    </row>
    <row r="65" spans="2:2" ht="12.75">
      <c r="B65"/>
    </row>
    <row r="66" spans="2:2" ht="12.75">
      <c r="B66"/>
    </row>
    <row r="67" spans="2:2" ht="12.75">
      <c r="B67"/>
    </row>
    <row r="68" spans="2:2" ht="12.75">
      <c r="B68"/>
    </row>
    <row r="69" spans="2:2" ht="12.75">
      <c r="B69"/>
    </row>
    <row r="70" spans="2:2" ht="12.75">
      <c r="B70"/>
    </row>
    <row r="71" spans="2:2" ht="12.75">
      <c r="B71"/>
    </row>
    <row r="72" spans="2:2" ht="12.75">
      <c r="B72"/>
    </row>
    <row r="73" spans="2:2" ht="12.75">
      <c r="B73"/>
    </row>
    <row r="74" spans="2:2" ht="12.75">
      <c r="B74"/>
    </row>
    <row r="75" spans="2:2" ht="12.75">
      <c r="B75"/>
    </row>
    <row r="76" spans="2:2" ht="12.75">
      <c r="B76"/>
    </row>
    <row r="77" spans="2:2" ht="12.75">
      <c r="B77"/>
    </row>
    <row r="78" spans="2:2" ht="12.75">
      <c r="B78"/>
    </row>
    <row r="79" spans="2:2" ht="12.75">
      <c r="B79"/>
    </row>
    <row r="80" spans="2:2" ht="12.75">
      <c r="B80"/>
    </row>
    <row r="81" spans="2:2" ht="12.75">
      <c r="B81"/>
    </row>
  </sheetData>
  <phoneticPr fontId="0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9"/>
  <dimension ref="A1:I14"/>
  <sheetViews>
    <sheetView showGridLines="0" workbookViewId="0">
      <selection activeCell="G13" sqref="G13"/>
    </sheetView>
  </sheetViews>
  <sheetFormatPr defaultRowHeight="26.25"/>
  <cols>
    <col min="1" max="1" width="3.42578125" customWidth="1"/>
    <col min="2" max="2" width="7.28515625" style="26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73</v>
      </c>
      <c r="F2" s="133" t="s">
        <v>53</v>
      </c>
      <c r="G2" s="140">
        <v>34000</v>
      </c>
      <c r="I2" s="26"/>
    </row>
    <row r="3" spans="1:9">
      <c r="B3"/>
      <c r="F3" s="133" t="s">
        <v>54</v>
      </c>
      <c r="G3" s="140">
        <v>200</v>
      </c>
    </row>
    <row r="4" spans="1:9">
      <c r="B4"/>
      <c r="F4" s="133" t="s">
        <v>0</v>
      </c>
      <c r="G4" s="140">
        <v>5</v>
      </c>
      <c r="H4" s="140" t="s">
        <v>56</v>
      </c>
    </row>
    <row r="5" spans="1:9">
      <c r="B5"/>
      <c r="F5" s="133"/>
      <c r="G5" s="140"/>
      <c r="H5" s="141"/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6" t="s">
        <v>68</v>
      </c>
      <c r="F9" s="139">
        <f>SLN(G2,G3,G4)</f>
        <v>6760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I14"/>
  <sheetViews>
    <sheetView showGridLines="0" workbookViewId="0">
      <selection activeCell="G13" sqref="G13"/>
    </sheetView>
  </sheetViews>
  <sheetFormatPr defaultRowHeight="26.25"/>
  <cols>
    <col min="1" max="1" width="3.42578125" customWidth="1"/>
    <col min="2" max="2" width="7.28515625" style="26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72</v>
      </c>
      <c r="F2" s="133" t="s">
        <v>53</v>
      </c>
      <c r="G2" s="140">
        <v>34000</v>
      </c>
      <c r="I2" s="26"/>
    </row>
    <row r="3" spans="1:9">
      <c r="B3"/>
      <c r="F3" s="133" t="s">
        <v>54</v>
      </c>
      <c r="G3" s="140">
        <v>200</v>
      </c>
    </row>
    <row r="4" spans="1:9">
      <c r="B4"/>
      <c r="F4" s="133" t="s">
        <v>0</v>
      </c>
      <c r="G4" s="140">
        <v>5</v>
      </c>
      <c r="H4" s="141" t="s">
        <v>62</v>
      </c>
    </row>
    <row r="5" spans="1:9">
      <c r="B5"/>
      <c r="F5" s="133" t="s">
        <v>55</v>
      </c>
      <c r="G5" s="140">
        <v>1</v>
      </c>
      <c r="H5" s="141" t="s">
        <v>57</v>
      </c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6" t="s">
        <v>68</v>
      </c>
      <c r="F9" s="139">
        <f>SYD(G2,G3,G4,G5)</f>
        <v>11266.666666666666</v>
      </c>
    </row>
    <row r="10" spans="1:9" ht="12.75">
      <c r="B10"/>
    </row>
    <row r="11" spans="1:9" ht="12.75">
      <c r="B11"/>
    </row>
    <row r="12" spans="1:9" ht="12.75">
      <c r="B12"/>
    </row>
    <row r="13" spans="1:9" ht="12.75">
      <c r="B13"/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40"/>
  <dimension ref="A1:I19"/>
  <sheetViews>
    <sheetView showGridLines="0" workbookViewId="0">
      <selection activeCell="F15" sqref="F15"/>
    </sheetView>
  </sheetViews>
  <sheetFormatPr defaultRowHeight="26.25"/>
  <cols>
    <col min="1" max="1" width="3.42578125" customWidth="1"/>
    <col min="2" max="2" width="34.42578125" style="26" customWidth="1"/>
    <col min="3" max="3" width="3.42578125" style="146" customWidth="1"/>
    <col min="4" max="4" width="1.5703125" customWidth="1"/>
    <col min="5" max="5" width="8.42578125" customWidth="1"/>
    <col min="6" max="6" width="80.85546875" style="70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74</v>
      </c>
      <c r="F2" s="148" t="s">
        <v>86</v>
      </c>
      <c r="G2" s="140"/>
      <c r="I2" s="26"/>
    </row>
    <row r="3" spans="1:9" ht="21.75" customHeight="1">
      <c r="B3"/>
    </row>
    <row r="4" spans="1:9" ht="21.75" customHeight="1">
      <c r="B4" s="145" t="s">
        <v>75</v>
      </c>
      <c r="C4" s="147"/>
      <c r="D4" s="37"/>
      <c r="F4" s="149" t="str">
        <f ca="1">CELL("address",F2)</f>
        <v>$F$2</v>
      </c>
    </row>
    <row r="5" spans="1:9" ht="21.75" customHeight="1">
      <c r="B5" s="145" t="s">
        <v>76</v>
      </c>
      <c r="C5" s="147"/>
      <c r="D5" s="37"/>
      <c r="F5" s="149">
        <f ca="1">CELL("col",$F$2)</f>
        <v>6</v>
      </c>
    </row>
    <row r="6" spans="1:9" ht="21.75" customHeight="1">
      <c r="B6" s="145" t="s">
        <v>77</v>
      </c>
      <c r="C6" s="147"/>
      <c r="D6" s="37"/>
      <c r="F6" s="149" t="str">
        <f ca="1">CELL("contents",$F$2)</f>
        <v>Hello</v>
      </c>
    </row>
    <row r="7" spans="1:9" ht="21.75" customHeight="1">
      <c r="B7" s="145" t="s">
        <v>78</v>
      </c>
      <c r="C7" s="147"/>
      <c r="D7" s="37"/>
      <c r="F7" s="149" t="str">
        <f ca="1">CELL("filename",$F$2)</f>
        <v>c:\data\Excel\[11 - Data Commands and Functions.xls]CELL</v>
      </c>
    </row>
    <row r="8" spans="1:9" ht="21.75" customHeight="1">
      <c r="B8" s="145" t="s">
        <v>79</v>
      </c>
      <c r="C8" s="147"/>
      <c r="D8" s="37"/>
      <c r="F8" s="149" t="str">
        <f ca="1">CELL("format",$F$2)</f>
        <v>D4</v>
      </c>
    </row>
    <row r="9" spans="1:9" ht="21.75" customHeight="1">
      <c r="B9" s="145" t="s">
        <v>80</v>
      </c>
      <c r="C9" s="147"/>
      <c r="D9" s="37"/>
      <c r="F9" s="149">
        <f ca="1">CELL("parentheses",$F$2)</f>
        <v>0</v>
      </c>
    </row>
    <row r="10" spans="1:9" ht="21.75" customHeight="1">
      <c r="B10" s="145" t="s">
        <v>81</v>
      </c>
      <c r="C10" s="147"/>
      <c r="D10" s="37"/>
      <c r="F10" s="149" t="str">
        <f ca="1">CELL("prefix",$F$2)</f>
        <v>'</v>
      </c>
    </row>
    <row r="11" spans="1:9" ht="21.75" customHeight="1">
      <c r="B11" s="145" t="s">
        <v>82</v>
      </c>
      <c r="C11" s="147"/>
      <c r="D11" s="37"/>
      <c r="F11" s="149">
        <f ca="1">CELL("protect",$F$2)</f>
        <v>1</v>
      </c>
    </row>
    <row r="12" spans="1:9" ht="21.75" customHeight="1">
      <c r="B12" s="145" t="s">
        <v>83</v>
      </c>
      <c r="C12" s="147"/>
      <c r="D12" s="37"/>
      <c r="F12" s="149">
        <f ca="1">CELL("row",$F$2)</f>
        <v>2</v>
      </c>
    </row>
    <row r="13" spans="1:9" ht="21.75" customHeight="1">
      <c r="B13" s="145" t="s">
        <v>84</v>
      </c>
      <c r="C13" s="147"/>
      <c r="D13" s="37"/>
      <c r="F13" s="149" t="str">
        <f ca="1">CELL("type",$F$2)</f>
        <v>l</v>
      </c>
    </row>
    <row r="14" spans="1:9" ht="21.75" customHeight="1">
      <c r="B14" s="145" t="s">
        <v>85</v>
      </c>
      <c r="C14" s="147"/>
      <c r="D14" s="37"/>
      <c r="F14" s="149">
        <f ca="1">CELL("width",$F$2)</f>
        <v>80</v>
      </c>
    </row>
    <row r="15" spans="1:9" ht="21.75" customHeight="1"/>
    <row r="16" spans="1:9" ht="21.75" customHeight="1"/>
    <row r="17" ht="21.75" customHeight="1"/>
    <row r="18" ht="21.75" customHeight="1"/>
    <row r="19" ht="21.75" customHeight="1"/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10"/>
  <sheetViews>
    <sheetView showGridLines="0" workbookViewId="0"/>
  </sheetViews>
  <sheetFormatPr defaultRowHeight="12.75"/>
  <cols>
    <col min="2" max="3" width="14.28515625" customWidth="1"/>
    <col min="4" max="5" width="17.28515625" customWidth="1"/>
    <col min="6" max="6" width="14.28515625" customWidth="1"/>
  </cols>
  <sheetData>
    <row r="1" spans="1:6" ht="30">
      <c r="A1" s="2" t="s">
        <v>22</v>
      </c>
    </row>
    <row r="3" spans="1:6" ht="26.25">
      <c r="A3" s="26" t="s">
        <v>185</v>
      </c>
    </row>
    <row r="6" spans="1:6" ht="18.75" thickBot="1">
      <c r="B6" s="34" t="s">
        <v>166</v>
      </c>
      <c r="C6" s="34" t="s">
        <v>159</v>
      </c>
      <c r="D6" s="34" t="s">
        <v>167</v>
      </c>
      <c r="E6" s="34" t="s">
        <v>168</v>
      </c>
      <c r="F6" s="36" t="s">
        <v>157</v>
      </c>
    </row>
    <row r="7" spans="1:6" ht="18">
      <c r="B7" s="37">
        <v>1205</v>
      </c>
      <c r="C7" s="38">
        <v>39482</v>
      </c>
      <c r="D7" s="37" t="s">
        <v>169</v>
      </c>
      <c r="E7" s="37" t="s">
        <v>177</v>
      </c>
      <c r="F7" s="40">
        <v>128.09174795708913</v>
      </c>
    </row>
    <row r="8" spans="1:6" ht="18">
      <c r="B8" s="37">
        <v>1206</v>
      </c>
      <c r="C8" s="38">
        <v>39485</v>
      </c>
      <c r="D8" s="37" t="s">
        <v>170</v>
      </c>
      <c r="E8" s="37" t="s">
        <v>178</v>
      </c>
      <c r="F8" s="40">
        <v>94.793960272175084</v>
      </c>
    </row>
    <row r="9" spans="1:6" ht="18">
      <c r="B9" s="37">
        <v>1207</v>
      </c>
      <c r="C9" s="38">
        <v>39488</v>
      </c>
      <c r="D9" s="37" t="s">
        <v>172</v>
      </c>
      <c r="E9" s="37" t="s">
        <v>180</v>
      </c>
      <c r="F9" s="40">
        <v>106.98297027977748</v>
      </c>
    </row>
    <row r="10" spans="1:6" ht="18">
      <c r="B10" s="37"/>
      <c r="C10" s="38"/>
      <c r="D10" s="37"/>
      <c r="E10" s="37"/>
      <c r="F10" s="40"/>
    </row>
  </sheetData>
  <phoneticPr fontId="5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1"/>
  <dimension ref="A1:I14"/>
  <sheetViews>
    <sheetView showGridLines="0" workbookViewId="0">
      <selection activeCell="F15" sqref="F15"/>
    </sheetView>
  </sheetViews>
  <sheetFormatPr defaultRowHeight="26.25"/>
  <cols>
    <col min="1" max="1" width="3.42578125" customWidth="1"/>
    <col min="2" max="2" width="7.28515625" style="26" customWidth="1"/>
    <col min="3" max="3" width="22.28515625" customWidth="1"/>
    <col min="4" max="4" width="15.85546875" customWidth="1"/>
    <col min="5" max="5" width="8.42578125" customWidth="1"/>
    <col min="6" max="6" width="27.85546875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87</v>
      </c>
      <c r="F2" s="133" t="s">
        <v>53</v>
      </c>
      <c r="G2" s="140">
        <v>34000</v>
      </c>
      <c r="I2" s="26"/>
    </row>
    <row r="3" spans="1:9">
      <c r="B3"/>
      <c r="F3" s="133" t="s">
        <v>54</v>
      </c>
      <c r="G3" s="140">
        <v>200</v>
      </c>
    </row>
    <row r="4" spans="1:9">
      <c r="B4"/>
      <c r="F4" s="133" t="s">
        <v>0</v>
      </c>
      <c r="G4" s="140">
        <v>5</v>
      </c>
      <c r="H4" s="141" t="s">
        <v>62</v>
      </c>
    </row>
    <row r="5" spans="1:9">
      <c r="B5"/>
      <c r="F5" s="133"/>
      <c r="G5" s="140"/>
      <c r="H5" s="141"/>
    </row>
    <row r="6" spans="1:9" ht="12.75">
      <c r="B6"/>
    </row>
    <row r="7" spans="1:9" ht="12.75">
      <c r="B7"/>
    </row>
    <row r="8" spans="1:9" ht="12.75">
      <c r="B8"/>
    </row>
    <row r="9" spans="1:9">
      <c r="B9"/>
      <c r="C9" s="26" t="s">
        <v>68</v>
      </c>
      <c r="F9" s="150" t="e">
        <f>SYD(G2,G3,G4,G5)</f>
        <v>#NUM!</v>
      </c>
    </row>
    <row r="10" spans="1:9" ht="12.75">
      <c r="B10"/>
    </row>
    <row r="11" spans="1:9" ht="12.75">
      <c r="B11"/>
    </row>
    <row r="12" spans="1:9" ht="12.75">
      <c r="B12"/>
    </row>
    <row r="13" spans="1:9">
      <c r="B13"/>
      <c r="F13" s="135">
        <f>ERROR.TYPE(F9)</f>
        <v>6</v>
      </c>
    </row>
    <row r="14" spans="1:9" ht="12.75">
      <c r="B14"/>
    </row>
  </sheetData>
  <phoneticPr fontId="0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2"/>
  <dimension ref="A1:I47"/>
  <sheetViews>
    <sheetView showGridLines="0" workbookViewId="0">
      <selection activeCell="F3" sqref="F3"/>
    </sheetView>
  </sheetViews>
  <sheetFormatPr defaultRowHeight="26.25"/>
  <cols>
    <col min="1" max="1" width="3.42578125" customWidth="1"/>
    <col min="2" max="2" width="34.42578125" style="26" customWidth="1"/>
    <col min="3" max="3" width="3.42578125" style="146" customWidth="1"/>
    <col min="4" max="4" width="1.5703125" customWidth="1"/>
    <col min="5" max="5" width="8.42578125" customWidth="1"/>
    <col min="6" max="6" width="80.85546875" style="70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88</v>
      </c>
      <c r="G2" s="140"/>
      <c r="I2" s="26"/>
    </row>
    <row r="3" spans="1:9" ht="21.75" customHeight="1">
      <c r="B3"/>
    </row>
    <row r="4" spans="1:9" ht="21.75" customHeight="1">
      <c r="B4" s="151" t="s">
        <v>89</v>
      </c>
      <c r="C4" s="147"/>
      <c r="D4" s="37"/>
      <c r="F4" s="149" t="str">
        <f ca="1">INFO("directory")</f>
        <v>C:\Users\Carlton Collins\Desktop\New Files\</v>
      </c>
    </row>
    <row r="5" spans="1:9" ht="21.75" customHeight="1">
      <c r="B5" s="151" t="s">
        <v>91</v>
      </c>
      <c r="C5" s="147"/>
      <c r="D5" s="37"/>
      <c r="F5" s="153" t="e">
        <f ca="1">INFO("memavail")</f>
        <v>#N/A</v>
      </c>
    </row>
    <row r="6" spans="1:9" ht="21.75" customHeight="1">
      <c r="B6" s="151" t="s">
        <v>93</v>
      </c>
      <c r="C6" s="147"/>
      <c r="D6" s="37"/>
      <c r="F6" s="153" t="e">
        <f ca="1">INFO("memused")</f>
        <v>#N/A</v>
      </c>
    </row>
    <row r="7" spans="1:9" ht="21.75" customHeight="1">
      <c r="B7" s="151" t="s">
        <v>95</v>
      </c>
      <c r="C7" s="147"/>
      <c r="D7" s="37"/>
      <c r="F7" s="149">
        <f ca="1">INFO("numfile")</f>
        <v>68</v>
      </c>
    </row>
    <row r="8" spans="1:9" ht="21.75" customHeight="1">
      <c r="B8" s="151" t="s">
        <v>97</v>
      </c>
      <c r="C8" s="147"/>
      <c r="D8" s="37"/>
      <c r="F8" s="149" t="str">
        <f ca="1">INFO("origin")</f>
        <v>$A:$A$1</v>
      </c>
    </row>
    <row r="9" spans="1:9" ht="21.75" customHeight="1">
      <c r="B9" s="151" t="s">
        <v>99</v>
      </c>
      <c r="C9" s="147"/>
      <c r="D9" s="37"/>
      <c r="F9" s="149" t="str">
        <f ca="1">INFO("osversion")</f>
        <v>Windows (32-bit) NT 6.00</v>
      </c>
    </row>
    <row r="10" spans="1:9" ht="21.75" customHeight="1">
      <c r="B10" s="151" t="s">
        <v>101</v>
      </c>
      <c r="C10" s="147"/>
      <c r="D10" s="37"/>
      <c r="F10" s="149" t="str">
        <f ca="1">INFO("recalc")</f>
        <v>Automatic</v>
      </c>
    </row>
    <row r="11" spans="1:9" ht="21.75" customHeight="1">
      <c r="B11" s="151" t="s">
        <v>103</v>
      </c>
      <c r="C11" s="147"/>
      <c r="D11" s="37"/>
      <c r="F11" s="149" t="str">
        <f ca="1">INFO("release")</f>
        <v>12.0</v>
      </c>
    </row>
    <row r="12" spans="1:9" ht="21.75" customHeight="1">
      <c r="B12" s="152" t="s">
        <v>105</v>
      </c>
      <c r="C12" s="147"/>
      <c r="D12" s="37"/>
      <c r="F12" s="149" t="str">
        <f ca="1">INFO("system")</f>
        <v>pcdos</v>
      </c>
    </row>
    <row r="13" spans="1:9" ht="21.75" customHeight="1">
      <c r="B13" s="151" t="s">
        <v>109</v>
      </c>
      <c r="F13" s="154" t="e">
        <f ca="1">INFO("totmem")</f>
        <v>#N/A</v>
      </c>
    </row>
    <row r="14" spans="1:9" s="112" customFormat="1" ht="21.75" customHeight="1">
      <c r="B14" s="155"/>
      <c r="C14" s="156"/>
      <c r="F14" s="157"/>
    </row>
    <row r="15" spans="1:9" s="112" customFormat="1" ht="21.75" customHeight="1">
      <c r="B15" s="155"/>
      <c r="C15" s="156"/>
      <c r="F15" s="157"/>
    </row>
    <row r="16" spans="1:9" s="112" customFormat="1" ht="21.75" customHeight="1">
      <c r="B16" s="155"/>
      <c r="C16" s="156"/>
      <c r="F16" s="157"/>
    </row>
    <row r="17" spans="2:6" s="112" customFormat="1" ht="21.75" customHeight="1">
      <c r="B17" s="155"/>
      <c r="C17" s="156"/>
      <c r="F17" s="157"/>
    </row>
    <row r="18" spans="2:6" s="112" customFormat="1" ht="21.75" customHeight="1">
      <c r="B18" s="158"/>
      <c r="C18" s="156"/>
      <c r="F18" s="158"/>
    </row>
    <row r="19" spans="2:6" ht="21.75" customHeight="1">
      <c r="B19"/>
      <c r="F19"/>
    </row>
    <row r="20" spans="2:6" ht="21.75" customHeight="1">
      <c r="B20" s="144" t="s">
        <v>89</v>
      </c>
      <c r="F20" s="144" t="s">
        <v>90</v>
      </c>
    </row>
    <row r="21" spans="2:6" ht="21.75" customHeight="1">
      <c r="B21" s="144" t="s">
        <v>91</v>
      </c>
      <c r="F21" s="144" t="s">
        <v>92</v>
      </c>
    </row>
    <row r="22" spans="2:6" ht="12.75">
      <c r="B22" s="144" t="s">
        <v>93</v>
      </c>
      <c r="F22" s="144" t="s">
        <v>94</v>
      </c>
    </row>
    <row r="23" spans="2:6" ht="12.75">
      <c r="B23" s="144" t="s">
        <v>95</v>
      </c>
      <c r="F23" s="144" t="s">
        <v>96</v>
      </c>
    </row>
    <row r="24" spans="2:6" ht="38.25">
      <c r="B24" s="144" t="s">
        <v>97</v>
      </c>
      <c r="F24" s="144" t="s">
        <v>98</v>
      </c>
    </row>
    <row r="25" spans="2:6" ht="12.75">
      <c r="B25" s="144" t="s">
        <v>99</v>
      </c>
      <c r="F25" s="144" t="s">
        <v>100</v>
      </c>
    </row>
    <row r="26" spans="2:6" ht="12.75">
      <c r="B26" s="144" t="s">
        <v>101</v>
      </c>
      <c r="F26" s="144" t="s">
        <v>102</v>
      </c>
    </row>
    <row r="27" spans="2:6" ht="12.75">
      <c r="B27" s="144" t="s">
        <v>103</v>
      </c>
      <c r="F27" s="144" t="s">
        <v>104</v>
      </c>
    </row>
    <row r="28" spans="2:6" ht="12.75">
      <c r="B28" s="160" t="s">
        <v>105</v>
      </c>
      <c r="F28" s="144" t="s">
        <v>106</v>
      </c>
    </row>
    <row r="29" spans="2:6" ht="12.75">
      <c r="B29" s="160"/>
      <c r="F29" s="144" t="s">
        <v>107</v>
      </c>
    </row>
    <row r="30" spans="2:6" ht="12.75">
      <c r="B30" s="160"/>
      <c r="F30" s="144" t="s">
        <v>108</v>
      </c>
    </row>
    <row r="31" spans="2:6" ht="12.75">
      <c r="B31" s="144" t="s">
        <v>109</v>
      </c>
      <c r="F31" s="144" t="s">
        <v>110</v>
      </c>
    </row>
    <row r="32" spans="2:6">
      <c r="F32" s="146"/>
    </row>
    <row r="33" spans="6:6">
      <c r="F33" s="146"/>
    </row>
    <row r="34" spans="6:6">
      <c r="F34" s="146"/>
    </row>
    <row r="35" spans="6:6">
      <c r="F35" s="146"/>
    </row>
    <row r="36" spans="6:6">
      <c r="F36" s="146"/>
    </row>
    <row r="37" spans="6:6">
      <c r="F37" s="146"/>
    </row>
    <row r="38" spans="6:6">
      <c r="F38" s="146"/>
    </row>
    <row r="39" spans="6:6">
      <c r="F39" s="146"/>
    </row>
    <row r="40" spans="6:6">
      <c r="F40" s="146"/>
    </row>
    <row r="41" spans="6:6">
      <c r="F41" s="146"/>
    </row>
    <row r="42" spans="6:6">
      <c r="F42" s="146"/>
    </row>
    <row r="43" spans="6:6">
      <c r="F43" s="146"/>
    </row>
    <row r="44" spans="6:6">
      <c r="F44" s="146"/>
    </row>
    <row r="45" spans="6:6">
      <c r="F45" s="146"/>
    </row>
    <row r="46" spans="6:6">
      <c r="F46" s="146"/>
    </row>
    <row r="47" spans="6:6">
      <c r="F47" s="146"/>
    </row>
  </sheetData>
  <mergeCells count="1">
    <mergeCell ref="B28:B30"/>
  </mergeCells>
  <phoneticPr fontId="0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4"/>
  <dimension ref="A1:I17"/>
  <sheetViews>
    <sheetView showGridLines="0" workbookViewId="0">
      <selection activeCell="E11" sqref="E11"/>
    </sheetView>
  </sheetViews>
  <sheetFormatPr defaultRowHeight="26.25"/>
  <cols>
    <col min="1" max="1" width="3.42578125" customWidth="1"/>
    <col min="2" max="2" width="34.42578125" style="26" customWidth="1"/>
    <col min="3" max="3" width="3.42578125" style="146" customWidth="1"/>
    <col min="4" max="4" width="1.5703125" customWidth="1"/>
    <col min="5" max="5" width="24.85546875" customWidth="1"/>
    <col min="6" max="6" width="18.28515625" style="70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111</v>
      </c>
      <c r="E2" s="109"/>
      <c r="G2" s="140"/>
      <c r="I2" s="26"/>
    </row>
    <row r="3" spans="1:9">
      <c r="F3" s="146"/>
    </row>
    <row r="4" spans="1:9">
      <c r="E4" s="135" t="b">
        <f>ISBLANK(E2)</f>
        <v>1</v>
      </c>
      <c r="F4" s="146"/>
    </row>
    <row r="5" spans="1:9">
      <c r="F5" s="146"/>
    </row>
    <row r="6" spans="1:9">
      <c r="F6" s="146"/>
    </row>
    <row r="7" spans="1:9">
      <c r="F7" s="146"/>
    </row>
    <row r="8" spans="1:9">
      <c r="F8" s="146"/>
    </row>
    <row r="9" spans="1:9">
      <c r="F9" s="146"/>
    </row>
    <row r="10" spans="1:9">
      <c r="F10" s="146"/>
    </row>
    <row r="11" spans="1:9">
      <c r="F11" s="146"/>
    </row>
    <row r="12" spans="1:9">
      <c r="F12" s="146"/>
    </row>
    <row r="13" spans="1:9">
      <c r="F13" s="146"/>
    </row>
    <row r="14" spans="1:9">
      <c r="F14" s="146"/>
    </row>
    <row r="15" spans="1:9">
      <c r="F15" s="146"/>
    </row>
    <row r="16" spans="1:9">
      <c r="F16" s="146"/>
    </row>
    <row r="17" spans="6:6">
      <c r="F17" s="146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5"/>
  <dimension ref="A1:I17"/>
  <sheetViews>
    <sheetView showGridLines="0" workbookViewId="0">
      <selection activeCell="B9" sqref="B9"/>
    </sheetView>
  </sheetViews>
  <sheetFormatPr defaultRowHeight="26.25"/>
  <cols>
    <col min="1" max="1" width="3.42578125" customWidth="1"/>
    <col min="2" max="2" width="34.42578125" style="26" customWidth="1"/>
    <col min="3" max="3" width="3.42578125" style="146" customWidth="1"/>
    <col min="4" max="4" width="1.5703125" customWidth="1"/>
    <col min="5" max="5" width="24.85546875" customWidth="1"/>
    <col min="6" max="6" width="18.28515625" style="70" customWidth="1"/>
    <col min="7" max="9" width="15.85546875" customWidth="1"/>
    <col min="10" max="10" width="11.5703125" customWidth="1"/>
    <col min="11" max="26" width="10.28515625" customWidth="1"/>
    <col min="27" max="29" width="10" customWidth="1"/>
  </cols>
  <sheetData>
    <row r="1" spans="1:9" ht="30">
      <c r="A1" s="132" t="s">
        <v>32</v>
      </c>
      <c r="I1" s="26"/>
    </row>
    <row r="2" spans="1:9" ht="30">
      <c r="A2" s="132" t="s">
        <v>112</v>
      </c>
      <c r="E2" s="159" t="e">
        <f>4/0</f>
        <v>#DIV/0!</v>
      </c>
      <c r="G2" s="140"/>
      <c r="I2" s="26"/>
    </row>
    <row r="3" spans="1:9">
      <c r="F3" s="146"/>
    </row>
    <row r="4" spans="1:9">
      <c r="E4" s="135" t="b">
        <f>ISERR(E2)</f>
        <v>1</v>
      </c>
      <c r="F4" s="146"/>
    </row>
    <row r="5" spans="1:9">
      <c r="F5" s="146"/>
    </row>
    <row r="6" spans="1:9">
      <c r="F6" s="146"/>
    </row>
    <row r="7" spans="1:9">
      <c r="F7" s="146"/>
    </row>
    <row r="8" spans="1:9">
      <c r="F8" s="146"/>
    </row>
    <row r="9" spans="1:9">
      <c r="F9" s="146"/>
    </row>
    <row r="10" spans="1:9">
      <c r="F10" s="146"/>
    </row>
    <row r="11" spans="1:9">
      <c r="F11" s="146"/>
    </row>
    <row r="12" spans="1:9">
      <c r="F12" s="146"/>
    </row>
    <row r="13" spans="1:9">
      <c r="F13" s="146"/>
    </row>
    <row r="14" spans="1:9">
      <c r="F14" s="146"/>
    </row>
    <row r="15" spans="1:9">
      <c r="F15" s="146"/>
    </row>
    <row r="16" spans="1:9">
      <c r="F16" s="146"/>
    </row>
    <row r="17" spans="6:6">
      <c r="F17" s="146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171"/>
  <sheetViews>
    <sheetView showGridLines="0" workbookViewId="0"/>
  </sheetViews>
  <sheetFormatPr defaultRowHeight="12.75"/>
  <cols>
    <col min="1" max="1" width="3.140625" customWidth="1"/>
    <col min="2" max="2" width="14" customWidth="1"/>
    <col min="3" max="3" width="13.42578125" customWidth="1"/>
    <col min="4" max="4" width="14.85546875" bestFit="1" customWidth="1"/>
    <col min="5" max="5" width="11.28515625" customWidth="1"/>
    <col min="6" max="6" width="17.7109375" customWidth="1"/>
    <col min="7" max="7" width="16.28515625" bestFit="1" customWidth="1"/>
    <col min="8" max="8" width="16.5703125" customWidth="1"/>
    <col min="9" max="9" width="15.28515625" customWidth="1"/>
    <col min="10" max="10" width="11" customWidth="1"/>
  </cols>
  <sheetData>
    <row r="1" spans="1:10" ht="30">
      <c r="A1" s="2" t="s">
        <v>23</v>
      </c>
    </row>
    <row r="3" spans="1:10" ht="18">
      <c r="A3" s="45" t="s">
        <v>193</v>
      </c>
      <c r="B3" s="3"/>
      <c r="C3" s="3"/>
      <c r="D3" s="3"/>
      <c r="E3" s="3"/>
      <c r="F3" s="3"/>
      <c r="G3" s="3"/>
      <c r="H3" s="3"/>
      <c r="I3" s="20"/>
    </row>
    <row r="4" spans="1:10" ht="18">
      <c r="B4" s="3"/>
      <c r="C4" s="3"/>
      <c r="D4" s="3"/>
      <c r="E4" s="3"/>
      <c r="F4" s="3"/>
      <c r="G4" s="3"/>
      <c r="H4" s="3"/>
      <c r="I4" s="20"/>
    </row>
    <row r="5" spans="1:10" ht="18">
      <c r="B5" s="8" t="s">
        <v>114</v>
      </c>
      <c r="C5" s="9"/>
      <c r="D5" s="9"/>
      <c r="E5" s="9"/>
      <c r="F5" s="10"/>
      <c r="G5" s="10"/>
      <c r="H5" s="9"/>
      <c r="I5" s="9"/>
      <c r="J5" s="11"/>
    </row>
    <row r="6" spans="1:10" ht="17.25" customHeight="1">
      <c r="B6" s="12" t="s">
        <v>115</v>
      </c>
      <c r="C6" s="13"/>
      <c r="D6" s="13"/>
      <c r="E6" s="13"/>
      <c r="F6" s="14"/>
      <c r="G6" s="14"/>
      <c r="H6" s="13"/>
      <c r="I6" s="13"/>
      <c r="J6" s="15"/>
    </row>
    <row r="7" spans="1:10" ht="18" hidden="1">
      <c r="B7" s="24"/>
      <c r="C7" s="22"/>
      <c r="D7" s="22"/>
      <c r="E7" s="22"/>
      <c r="F7" s="25"/>
      <c r="G7" s="25"/>
      <c r="H7" s="22"/>
      <c r="I7" s="22"/>
    </row>
    <row r="8" spans="1:10" s="18" customFormat="1" ht="42.75" customHeight="1" thickBot="1">
      <c r="B8" s="19" t="s">
        <v>116</v>
      </c>
      <c r="C8" s="19" t="s">
        <v>117</v>
      </c>
      <c r="D8" s="19" t="s">
        <v>118</v>
      </c>
      <c r="E8" s="19" t="s">
        <v>119</v>
      </c>
      <c r="F8" s="7" t="s">
        <v>120</v>
      </c>
      <c r="G8" s="7" t="s">
        <v>121</v>
      </c>
      <c r="H8" s="16" t="s">
        <v>122</v>
      </c>
      <c r="I8" s="42" t="s">
        <v>123</v>
      </c>
      <c r="J8" s="42" t="s">
        <v>186</v>
      </c>
    </row>
    <row r="9" spans="1:10" ht="18">
      <c r="B9" s="3" t="s">
        <v>187</v>
      </c>
      <c r="C9" s="3" t="s">
        <v>188</v>
      </c>
      <c r="D9" s="3" t="s">
        <v>132</v>
      </c>
      <c r="E9" s="3" t="s">
        <v>191</v>
      </c>
      <c r="F9" s="5">
        <v>47520</v>
      </c>
      <c r="G9" s="5">
        <v>45619.199999999997</v>
      </c>
      <c r="H9" s="6">
        <f t="shared" ref="H9:H40" si="0">F9-G9</f>
        <v>1900.8000000000029</v>
      </c>
      <c r="I9" s="21">
        <v>0.247</v>
      </c>
      <c r="J9" s="43">
        <v>6</v>
      </c>
    </row>
    <row r="10" spans="1:10" ht="18">
      <c r="B10" s="3" t="s">
        <v>187</v>
      </c>
      <c r="C10" s="3" t="s">
        <v>188</v>
      </c>
      <c r="D10" s="3" t="s">
        <v>126</v>
      </c>
      <c r="E10" s="3" t="s">
        <v>191</v>
      </c>
      <c r="F10" s="5">
        <v>91463.039999999994</v>
      </c>
      <c r="G10" s="5">
        <v>72255.801599999992</v>
      </c>
      <c r="H10" s="6">
        <f t="shared" si="0"/>
        <v>19207.238400000002</v>
      </c>
      <c r="I10" s="21">
        <v>0.35599999999999998</v>
      </c>
      <c r="J10" s="43">
        <v>8</v>
      </c>
    </row>
    <row r="11" spans="1:10" ht="18">
      <c r="B11" s="3" t="s">
        <v>187</v>
      </c>
      <c r="C11" s="3" t="s">
        <v>188</v>
      </c>
      <c r="D11" s="3" t="s">
        <v>132</v>
      </c>
      <c r="E11" s="3" t="s">
        <v>191</v>
      </c>
      <c r="F11" s="5">
        <v>356040</v>
      </c>
      <c r="G11" s="5">
        <v>259909.2</v>
      </c>
      <c r="H11" s="6">
        <f t="shared" si="0"/>
        <v>96130.799999999988</v>
      </c>
      <c r="I11" s="21">
        <v>0.255</v>
      </c>
      <c r="J11" s="43">
        <v>2</v>
      </c>
    </row>
    <row r="12" spans="1:10" ht="18">
      <c r="B12" s="3" t="s">
        <v>187</v>
      </c>
      <c r="C12" s="3" t="s">
        <v>188</v>
      </c>
      <c r="D12" s="3" t="s">
        <v>126</v>
      </c>
      <c r="E12" s="3" t="s">
        <v>191</v>
      </c>
      <c r="F12" s="5">
        <v>154275.84</v>
      </c>
      <c r="G12" s="5">
        <v>143476.5312</v>
      </c>
      <c r="H12" s="6">
        <f t="shared" si="0"/>
        <v>10799.308799999999</v>
      </c>
      <c r="I12" s="21">
        <v>0.65</v>
      </c>
      <c r="J12" s="43">
        <v>9</v>
      </c>
    </row>
    <row r="13" spans="1:10" ht="18">
      <c r="B13" s="3" t="s">
        <v>187</v>
      </c>
      <c r="C13" s="3" t="s">
        <v>188</v>
      </c>
      <c r="D13" s="3" t="s">
        <v>132</v>
      </c>
      <c r="E13" s="3" t="s">
        <v>191</v>
      </c>
      <c r="F13" s="5">
        <v>113923.584</v>
      </c>
      <c r="G13" s="5">
        <v>93417.338879999996</v>
      </c>
      <c r="H13" s="6">
        <f t="shared" si="0"/>
        <v>20506.245120000007</v>
      </c>
      <c r="I13" s="21">
        <v>0.255</v>
      </c>
      <c r="J13" s="43">
        <v>6</v>
      </c>
    </row>
    <row r="14" spans="1:10" ht="18">
      <c r="B14" s="3" t="s">
        <v>187</v>
      </c>
      <c r="C14" s="3" t="s">
        <v>190</v>
      </c>
      <c r="D14" s="3" t="s">
        <v>126</v>
      </c>
      <c r="E14" s="3" t="s">
        <v>191</v>
      </c>
      <c r="F14" s="5">
        <v>94936.320000000007</v>
      </c>
      <c r="G14" s="5">
        <v>77847.782399999996</v>
      </c>
      <c r="H14" s="6">
        <f t="shared" si="0"/>
        <v>17088.537600000011</v>
      </c>
      <c r="I14" s="21">
        <v>0.315</v>
      </c>
      <c r="J14" s="43">
        <v>9</v>
      </c>
    </row>
    <row r="15" spans="1:10" ht="18">
      <c r="B15" s="3" t="s">
        <v>187</v>
      </c>
      <c r="C15" s="3" t="s">
        <v>190</v>
      </c>
      <c r="D15" s="3" t="s">
        <v>132</v>
      </c>
      <c r="E15" s="3" t="s">
        <v>191</v>
      </c>
      <c r="F15" s="5">
        <v>90305.279999999999</v>
      </c>
      <c r="G15" s="5">
        <v>70438.118399999992</v>
      </c>
      <c r="H15" s="6">
        <f t="shared" si="0"/>
        <v>19867.161600000007</v>
      </c>
      <c r="I15" s="21">
        <v>0.255</v>
      </c>
      <c r="J15" s="43">
        <v>6</v>
      </c>
    </row>
    <row r="16" spans="1:10" ht="18">
      <c r="B16" s="3" t="s">
        <v>187</v>
      </c>
      <c r="C16" s="3" t="s">
        <v>190</v>
      </c>
      <c r="D16" s="3" t="s">
        <v>126</v>
      </c>
      <c r="E16" s="3" t="s">
        <v>191</v>
      </c>
      <c r="F16" s="5">
        <v>394275.84000000003</v>
      </c>
      <c r="G16" s="5">
        <v>366676.53120000003</v>
      </c>
      <c r="H16" s="6">
        <f t="shared" si="0"/>
        <v>27599.308799999999</v>
      </c>
      <c r="I16" s="21">
        <v>0.154</v>
      </c>
      <c r="J16" s="43">
        <v>0</v>
      </c>
    </row>
    <row r="17" spans="2:10" ht="18">
      <c r="B17" s="3" t="s">
        <v>187</v>
      </c>
      <c r="C17" s="3" t="s">
        <v>190</v>
      </c>
      <c r="D17" s="3" t="s">
        <v>132</v>
      </c>
      <c r="E17" s="3" t="s">
        <v>191</v>
      </c>
      <c r="F17" s="5">
        <v>116121.60000000001</v>
      </c>
      <c r="G17" s="5">
        <v>84768.767999999996</v>
      </c>
      <c r="H17" s="6">
        <f t="shared" si="0"/>
        <v>31352.832000000009</v>
      </c>
      <c r="I17" s="21">
        <v>0.13400000000000001</v>
      </c>
      <c r="J17" s="43">
        <v>3</v>
      </c>
    </row>
    <row r="18" spans="2:10" ht="18">
      <c r="B18" s="3" t="s">
        <v>187</v>
      </c>
      <c r="C18" s="3" t="s">
        <v>189</v>
      </c>
      <c r="D18" s="3" t="s">
        <v>132</v>
      </c>
      <c r="E18" s="3" t="s">
        <v>191</v>
      </c>
      <c r="F18" s="5">
        <v>92620.800000000003</v>
      </c>
      <c r="G18" s="5">
        <v>82432.511999999988</v>
      </c>
      <c r="H18" s="6">
        <f t="shared" si="0"/>
        <v>10188.288000000015</v>
      </c>
      <c r="I18" s="21">
        <v>0.187</v>
      </c>
      <c r="J18" s="43">
        <v>3</v>
      </c>
    </row>
    <row r="19" spans="2:10" ht="18">
      <c r="B19" s="3" t="s">
        <v>187</v>
      </c>
      <c r="C19" s="3" t="s">
        <v>189</v>
      </c>
      <c r="D19" s="3" t="s">
        <v>126</v>
      </c>
      <c r="E19" s="3" t="s">
        <v>191</v>
      </c>
      <c r="F19" s="5">
        <v>69465.600000000006</v>
      </c>
      <c r="G19" s="5">
        <v>66686.975999999995</v>
      </c>
      <c r="H19" s="6">
        <f t="shared" si="0"/>
        <v>2778.6240000000107</v>
      </c>
      <c r="I19" s="21">
        <v>0.54400000000000004</v>
      </c>
      <c r="J19" s="43">
        <v>9</v>
      </c>
    </row>
    <row r="20" spans="2:10" ht="18">
      <c r="B20" s="3" t="s">
        <v>187</v>
      </c>
      <c r="C20" s="3" t="s">
        <v>189</v>
      </c>
      <c r="D20" s="3" t="s">
        <v>132</v>
      </c>
      <c r="E20" s="3" t="s">
        <v>191</v>
      </c>
      <c r="F20" s="5">
        <v>261004.79999999999</v>
      </c>
      <c r="G20" s="5">
        <v>221854.07999999999</v>
      </c>
      <c r="H20" s="6">
        <f t="shared" si="0"/>
        <v>39150.720000000001</v>
      </c>
      <c r="I20" s="21">
        <v>0.23300000000000001</v>
      </c>
      <c r="J20" s="43">
        <v>6</v>
      </c>
    </row>
    <row r="21" spans="2:10" ht="18">
      <c r="B21" s="3" t="s">
        <v>187</v>
      </c>
      <c r="C21" s="3" t="s">
        <v>189</v>
      </c>
      <c r="D21" s="3" t="s">
        <v>126</v>
      </c>
      <c r="E21" s="3" t="s">
        <v>191</v>
      </c>
      <c r="F21" s="5">
        <v>57024</v>
      </c>
      <c r="G21" s="5">
        <v>54743.040000000001</v>
      </c>
      <c r="H21" s="6">
        <f t="shared" si="0"/>
        <v>2280.9599999999991</v>
      </c>
      <c r="I21" s="21">
        <v>0.56399999999999995</v>
      </c>
      <c r="J21" s="43">
        <v>8</v>
      </c>
    </row>
    <row r="22" spans="2:10" ht="18">
      <c r="B22" s="3" t="s">
        <v>133</v>
      </c>
      <c r="C22" s="3" t="s">
        <v>134</v>
      </c>
      <c r="D22" s="3" t="s">
        <v>126</v>
      </c>
      <c r="E22" s="3" t="s">
        <v>127</v>
      </c>
      <c r="F22" s="5">
        <v>181988</v>
      </c>
      <c r="G22" s="5">
        <v>205646.44</v>
      </c>
      <c r="H22" s="6">
        <f t="shared" si="0"/>
        <v>-23658.440000000002</v>
      </c>
      <c r="I22" s="21">
        <v>0.432</v>
      </c>
      <c r="J22" s="43">
        <v>2</v>
      </c>
    </row>
    <row r="23" spans="2:10" ht="18">
      <c r="B23" s="3" t="s">
        <v>133</v>
      </c>
      <c r="C23" s="3" t="s">
        <v>134</v>
      </c>
      <c r="D23" s="3" t="s">
        <v>126</v>
      </c>
      <c r="E23" s="3" t="s">
        <v>127</v>
      </c>
      <c r="F23" s="5">
        <v>121197.6</v>
      </c>
      <c r="G23" s="5">
        <v>112713.76800000001</v>
      </c>
      <c r="H23" s="6">
        <f t="shared" si="0"/>
        <v>8483.8319999999949</v>
      </c>
      <c r="I23" s="21">
        <v>0.154</v>
      </c>
      <c r="J23" s="43">
        <v>4</v>
      </c>
    </row>
    <row r="24" spans="2:10" ht="18">
      <c r="B24" s="3" t="s">
        <v>133</v>
      </c>
      <c r="C24" s="3" t="s">
        <v>134</v>
      </c>
      <c r="D24" s="3" t="s">
        <v>132</v>
      </c>
      <c r="E24" s="3" t="s">
        <v>127</v>
      </c>
      <c r="F24" s="5">
        <v>432900</v>
      </c>
      <c r="G24" s="5">
        <v>367965</v>
      </c>
      <c r="H24" s="6">
        <f t="shared" si="0"/>
        <v>64935</v>
      </c>
      <c r="I24" s="21">
        <v>0.247</v>
      </c>
      <c r="J24" s="43">
        <v>2</v>
      </c>
    </row>
    <row r="25" spans="2:10" ht="18">
      <c r="B25" s="3" t="s">
        <v>133</v>
      </c>
      <c r="C25" s="3" t="s">
        <v>134</v>
      </c>
      <c r="D25" s="3" t="s">
        <v>132</v>
      </c>
      <c r="E25" s="3" t="s">
        <v>127</v>
      </c>
      <c r="F25" s="5">
        <v>96768</v>
      </c>
      <c r="G25" s="5">
        <v>70640.639999999999</v>
      </c>
      <c r="H25" s="6">
        <f t="shared" si="0"/>
        <v>26127.360000000001</v>
      </c>
      <c r="I25" s="21">
        <v>0.318</v>
      </c>
      <c r="J25" s="43">
        <v>2</v>
      </c>
    </row>
    <row r="26" spans="2:10" ht="18">
      <c r="B26" s="3" t="s">
        <v>124</v>
      </c>
      <c r="C26" s="3" t="s">
        <v>128</v>
      </c>
      <c r="D26" s="3" t="s">
        <v>126</v>
      </c>
      <c r="E26" s="3" t="s">
        <v>127</v>
      </c>
      <c r="F26" s="5">
        <v>121197.6</v>
      </c>
      <c r="G26" s="5">
        <v>112713.76800000001</v>
      </c>
      <c r="H26" s="6">
        <f t="shared" si="0"/>
        <v>8483.8319999999949</v>
      </c>
      <c r="I26" s="21">
        <v>0.45</v>
      </c>
      <c r="J26" s="43">
        <v>5</v>
      </c>
    </row>
    <row r="27" spans="2:10" ht="18">
      <c r="B27" s="3" t="s">
        <v>124</v>
      </c>
      <c r="C27" s="3" t="s">
        <v>128</v>
      </c>
      <c r="D27" s="3" t="s">
        <v>126</v>
      </c>
      <c r="E27" s="3" t="s">
        <v>127</v>
      </c>
      <c r="F27" s="5">
        <v>121197.6</v>
      </c>
      <c r="G27" s="5">
        <v>112713.76800000001</v>
      </c>
      <c r="H27" s="6">
        <f t="shared" si="0"/>
        <v>8483.8319999999949</v>
      </c>
      <c r="I27" s="21">
        <v>0.23300000000000001</v>
      </c>
      <c r="J27" s="43">
        <v>4</v>
      </c>
    </row>
    <row r="28" spans="2:10" ht="18">
      <c r="B28" s="3" t="s">
        <v>124</v>
      </c>
      <c r="C28" s="3" t="s">
        <v>128</v>
      </c>
      <c r="D28" s="3" t="s">
        <v>126</v>
      </c>
      <c r="E28" s="3" t="s">
        <v>127</v>
      </c>
      <c r="F28" s="5">
        <v>110772</v>
      </c>
      <c r="G28" s="5">
        <v>94156.2</v>
      </c>
      <c r="H28" s="6">
        <f t="shared" si="0"/>
        <v>16615.800000000003</v>
      </c>
      <c r="I28" s="21">
        <v>0.39800000000000002</v>
      </c>
      <c r="J28" s="43">
        <v>9</v>
      </c>
    </row>
    <row r="29" spans="2:10" ht="18">
      <c r="B29" s="3" t="s">
        <v>133</v>
      </c>
      <c r="C29" s="3" t="s">
        <v>135</v>
      </c>
      <c r="D29" s="3" t="s">
        <v>132</v>
      </c>
      <c r="E29" s="3" t="s">
        <v>127</v>
      </c>
      <c r="F29" s="5">
        <v>128563.2</v>
      </c>
      <c r="G29" s="5">
        <v>119563.776</v>
      </c>
      <c r="H29" s="6">
        <f t="shared" si="0"/>
        <v>8999.4239999999991</v>
      </c>
      <c r="I29" s="21">
        <v>0.39800000000000002</v>
      </c>
      <c r="J29" s="43">
        <v>8</v>
      </c>
    </row>
    <row r="30" spans="2:10" ht="18">
      <c r="B30" s="3" t="s">
        <v>133</v>
      </c>
      <c r="C30" s="3" t="s">
        <v>135</v>
      </c>
      <c r="D30" s="3" t="s">
        <v>132</v>
      </c>
      <c r="E30" s="3" t="s">
        <v>127</v>
      </c>
      <c r="F30" s="5">
        <v>128563.2</v>
      </c>
      <c r="G30" s="5">
        <v>119563.776</v>
      </c>
      <c r="H30" s="6">
        <f t="shared" si="0"/>
        <v>8999.4239999999991</v>
      </c>
      <c r="I30" s="21">
        <v>0.23300000000000001</v>
      </c>
      <c r="J30" s="43">
        <v>1</v>
      </c>
    </row>
    <row r="31" spans="2:10" ht="18">
      <c r="B31" s="3" t="s">
        <v>133</v>
      </c>
      <c r="C31" s="3" t="s">
        <v>136</v>
      </c>
      <c r="D31" s="3" t="s">
        <v>132</v>
      </c>
      <c r="E31" s="3" t="s">
        <v>127</v>
      </c>
      <c r="F31" s="5">
        <v>76032</v>
      </c>
      <c r="G31" s="5">
        <v>75271.679999999993</v>
      </c>
      <c r="H31" s="6">
        <f t="shared" si="0"/>
        <v>760.32000000000698</v>
      </c>
      <c r="I31" s="21">
        <v>0.65</v>
      </c>
      <c r="J31" s="43">
        <v>0</v>
      </c>
    </row>
    <row r="32" spans="2:10" ht="18">
      <c r="B32" s="3" t="s">
        <v>124</v>
      </c>
      <c r="C32" s="3" t="s">
        <v>125</v>
      </c>
      <c r="D32" s="3" t="s">
        <v>126</v>
      </c>
      <c r="E32" s="3" t="s">
        <v>127</v>
      </c>
      <c r="F32" s="5">
        <v>110772</v>
      </c>
      <c r="G32" s="5">
        <v>125172.36</v>
      </c>
      <c r="H32" s="6">
        <f t="shared" si="0"/>
        <v>-14400.36</v>
      </c>
      <c r="I32" s="21">
        <v>0.23300000000000001</v>
      </c>
      <c r="J32" s="43">
        <v>9</v>
      </c>
    </row>
    <row r="33" spans="2:10" ht="18">
      <c r="B33" s="3" t="s">
        <v>124</v>
      </c>
      <c r="C33" s="3" t="s">
        <v>125</v>
      </c>
      <c r="D33" s="3" t="s">
        <v>126</v>
      </c>
      <c r="E33" s="3" t="s">
        <v>127</v>
      </c>
      <c r="F33" s="5">
        <v>110772</v>
      </c>
      <c r="G33" s="5">
        <v>125172.36</v>
      </c>
      <c r="H33" s="6">
        <f t="shared" si="0"/>
        <v>-14400.36</v>
      </c>
      <c r="I33" s="21">
        <v>0.318</v>
      </c>
      <c r="J33" s="43">
        <v>1</v>
      </c>
    </row>
    <row r="34" spans="2:10" ht="18">
      <c r="B34" s="3" t="s">
        <v>124</v>
      </c>
      <c r="C34" s="3" t="s">
        <v>125</v>
      </c>
      <c r="D34" s="3" t="s">
        <v>126</v>
      </c>
      <c r="E34" s="3" t="s">
        <v>127</v>
      </c>
      <c r="F34" s="5">
        <v>91224</v>
      </c>
      <c r="G34" s="5">
        <v>66593.52</v>
      </c>
      <c r="H34" s="6">
        <f t="shared" si="0"/>
        <v>24630.479999999996</v>
      </c>
      <c r="I34" s="21">
        <v>0.65</v>
      </c>
      <c r="J34" s="43">
        <v>6</v>
      </c>
    </row>
    <row r="35" spans="2:10" ht="18">
      <c r="B35" s="3" t="s">
        <v>124</v>
      </c>
      <c r="C35" s="3" t="s">
        <v>125</v>
      </c>
      <c r="D35" s="3" t="s">
        <v>126</v>
      </c>
      <c r="E35" s="3" t="s">
        <v>127</v>
      </c>
      <c r="F35" s="5">
        <v>91224</v>
      </c>
      <c r="G35" s="5">
        <v>127713.60000000001</v>
      </c>
      <c r="H35" s="6">
        <f t="shared" si="0"/>
        <v>-36489.600000000006</v>
      </c>
      <c r="I35" s="21">
        <v>0.247</v>
      </c>
      <c r="J35" s="43">
        <v>4</v>
      </c>
    </row>
    <row r="36" spans="2:10" ht="18">
      <c r="B36" s="3" t="s">
        <v>124</v>
      </c>
      <c r="C36" s="3" t="s">
        <v>125</v>
      </c>
      <c r="D36" s="3" t="s">
        <v>126</v>
      </c>
      <c r="E36" s="3" t="s">
        <v>127</v>
      </c>
      <c r="F36" s="5">
        <v>71676</v>
      </c>
      <c r="G36" s="5">
        <v>70959.240000000005</v>
      </c>
      <c r="H36" s="6">
        <f t="shared" si="0"/>
        <v>716.75999999999476</v>
      </c>
      <c r="I36" s="21">
        <v>0.13400000000000001</v>
      </c>
      <c r="J36" s="43">
        <v>9</v>
      </c>
    </row>
    <row r="37" spans="2:10" ht="18">
      <c r="B37" s="3" t="s">
        <v>124</v>
      </c>
      <c r="C37" s="3" t="s">
        <v>125</v>
      </c>
      <c r="D37" s="3" t="s">
        <v>132</v>
      </c>
      <c r="E37" s="3" t="s">
        <v>127</v>
      </c>
      <c r="F37" s="5">
        <v>217504</v>
      </c>
      <c r="G37" s="5">
        <v>184878.4</v>
      </c>
      <c r="H37" s="6">
        <f t="shared" si="0"/>
        <v>32625.600000000006</v>
      </c>
      <c r="I37" s="21">
        <v>0.23300000000000001</v>
      </c>
      <c r="J37" s="43">
        <v>9</v>
      </c>
    </row>
    <row r="38" spans="2:10" ht="18">
      <c r="B38" s="3" t="s">
        <v>124</v>
      </c>
      <c r="C38" s="3" t="s">
        <v>125</v>
      </c>
      <c r="D38" s="3" t="s">
        <v>132</v>
      </c>
      <c r="E38" s="3" t="s">
        <v>127</v>
      </c>
      <c r="F38" s="5">
        <v>128563.2</v>
      </c>
      <c r="G38" s="5">
        <v>119563.776</v>
      </c>
      <c r="H38" s="6">
        <f t="shared" si="0"/>
        <v>8999.4239999999991</v>
      </c>
      <c r="I38" s="21">
        <v>0.154</v>
      </c>
      <c r="J38" s="43">
        <v>3</v>
      </c>
    </row>
    <row r="39" spans="2:10" ht="18">
      <c r="B39" s="3" t="s">
        <v>187</v>
      </c>
      <c r="C39" s="3" t="s">
        <v>188</v>
      </c>
      <c r="D39" s="3" t="s">
        <v>131</v>
      </c>
      <c r="E39" s="3" t="s">
        <v>192</v>
      </c>
      <c r="F39" s="5">
        <v>94936.320000000007</v>
      </c>
      <c r="G39" s="5">
        <v>77847.782399999996</v>
      </c>
      <c r="H39" s="6">
        <f t="shared" si="0"/>
        <v>17088.537600000011</v>
      </c>
      <c r="I39" s="21">
        <v>0.56399999999999995</v>
      </c>
      <c r="J39" s="43">
        <v>8</v>
      </c>
    </row>
    <row r="40" spans="2:10" ht="18">
      <c r="B40" s="3" t="s">
        <v>187</v>
      </c>
      <c r="C40" s="3" t="s">
        <v>188</v>
      </c>
      <c r="D40" s="3" t="s">
        <v>129</v>
      </c>
      <c r="E40" s="3" t="s">
        <v>192</v>
      </c>
      <c r="F40" s="5">
        <v>90305.279999999999</v>
      </c>
      <c r="G40" s="5">
        <v>70438.118399999992</v>
      </c>
      <c r="H40" s="6">
        <f t="shared" si="0"/>
        <v>19867.161600000007</v>
      </c>
      <c r="I40" s="23">
        <v>0.26500000000000001</v>
      </c>
      <c r="J40" s="43">
        <v>2</v>
      </c>
    </row>
    <row r="41" spans="2:10" ht="18">
      <c r="B41" s="3" t="s">
        <v>187</v>
      </c>
      <c r="C41" s="3" t="s">
        <v>188</v>
      </c>
      <c r="D41" s="3" t="s">
        <v>131</v>
      </c>
      <c r="E41" s="3" t="s">
        <v>192</v>
      </c>
      <c r="F41" s="5">
        <v>519480</v>
      </c>
      <c r="G41" s="5">
        <v>441558</v>
      </c>
      <c r="H41" s="6">
        <f t="shared" ref="H41:H72" si="1">F41-G41</f>
        <v>77922</v>
      </c>
      <c r="I41" s="21">
        <v>0.39800000000000002</v>
      </c>
      <c r="J41" s="43">
        <v>6</v>
      </c>
    </row>
    <row r="42" spans="2:10" ht="18">
      <c r="B42" s="3" t="s">
        <v>187</v>
      </c>
      <c r="C42" s="3" t="s">
        <v>188</v>
      </c>
      <c r="D42" s="3" t="s">
        <v>129</v>
      </c>
      <c r="E42" s="3" t="s">
        <v>192</v>
      </c>
      <c r="F42" s="5">
        <v>91238.399999999994</v>
      </c>
      <c r="G42" s="5">
        <v>90326.015999999989</v>
      </c>
      <c r="H42" s="6">
        <f t="shared" si="1"/>
        <v>912.38400000000547</v>
      </c>
      <c r="I42" s="21">
        <v>0.315</v>
      </c>
      <c r="J42" s="43">
        <v>9</v>
      </c>
    </row>
    <row r="43" spans="2:10" ht="18">
      <c r="B43" s="3" t="s">
        <v>187</v>
      </c>
      <c r="C43" s="3" t="s">
        <v>190</v>
      </c>
      <c r="D43" s="3" t="s">
        <v>129</v>
      </c>
      <c r="E43" s="3" t="s">
        <v>192</v>
      </c>
      <c r="F43" s="5">
        <v>92620.800000000003</v>
      </c>
      <c r="G43" s="5">
        <v>104661.504</v>
      </c>
      <c r="H43" s="6">
        <f t="shared" si="1"/>
        <v>-12040.703999999998</v>
      </c>
      <c r="I43" s="21">
        <v>0.255</v>
      </c>
      <c r="J43" s="43">
        <v>9</v>
      </c>
    </row>
    <row r="44" spans="2:10" ht="18">
      <c r="B44" s="3" t="s">
        <v>187</v>
      </c>
      <c r="C44" s="3" t="s">
        <v>190</v>
      </c>
      <c r="D44" s="3" t="s">
        <v>131</v>
      </c>
      <c r="E44" s="3" t="s">
        <v>192</v>
      </c>
      <c r="F44" s="5">
        <v>69465.600000000006</v>
      </c>
      <c r="G44" s="5">
        <v>66686.975999999995</v>
      </c>
      <c r="H44" s="6">
        <f t="shared" si="1"/>
        <v>2778.6240000000107</v>
      </c>
      <c r="I44" s="21">
        <v>0.56399999999999995</v>
      </c>
      <c r="J44" s="43">
        <v>8</v>
      </c>
    </row>
    <row r="45" spans="2:10" ht="18">
      <c r="B45" s="3" t="s">
        <v>187</v>
      </c>
      <c r="C45" s="3" t="s">
        <v>190</v>
      </c>
      <c r="D45" s="3" t="s">
        <v>129</v>
      </c>
      <c r="E45" s="3" t="s">
        <v>192</v>
      </c>
      <c r="F45" s="5">
        <v>154275.84</v>
      </c>
      <c r="G45" s="5">
        <v>143476.5312</v>
      </c>
      <c r="H45" s="6">
        <f t="shared" si="1"/>
        <v>10799.308799999999</v>
      </c>
      <c r="I45" s="21">
        <v>0.318</v>
      </c>
      <c r="J45" s="43">
        <v>4</v>
      </c>
    </row>
    <row r="46" spans="2:10" ht="18">
      <c r="B46" s="3" t="s">
        <v>187</v>
      </c>
      <c r="C46" s="3" t="s">
        <v>190</v>
      </c>
      <c r="D46" s="3" t="s">
        <v>131</v>
      </c>
      <c r="E46" s="3" t="s">
        <v>192</v>
      </c>
      <c r="F46" s="5">
        <v>113923.584</v>
      </c>
      <c r="G46" s="5">
        <v>93417.338879999996</v>
      </c>
      <c r="H46" s="6">
        <f t="shared" si="1"/>
        <v>20506.245120000007</v>
      </c>
      <c r="I46" s="21">
        <v>0.187</v>
      </c>
      <c r="J46" s="43">
        <v>5</v>
      </c>
    </row>
    <row r="47" spans="2:10" ht="18">
      <c r="B47" s="3" t="s">
        <v>187</v>
      </c>
      <c r="C47" s="3" t="s">
        <v>189</v>
      </c>
      <c r="D47" s="3" t="s">
        <v>129</v>
      </c>
      <c r="E47" s="3" t="s">
        <v>192</v>
      </c>
      <c r="F47" s="5">
        <v>94936.320000000007</v>
      </c>
      <c r="G47" s="5">
        <v>77847.782399999996</v>
      </c>
      <c r="H47" s="6">
        <f t="shared" si="1"/>
        <v>17088.537600000011</v>
      </c>
      <c r="I47" s="21">
        <v>0.13400000000000001</v>
      </c>
      <c r="J47" s="43">
        <v>4</v>
      </c>
    </row>
    <row r="48" spans="2:10" ht="18">
      <c r="B48" s="3" t="s">
        <v>187</v>
      </c>
      <c r="C48" s="3" t="s">
        <v>189</v>
      </c>
      <c r="D48" s="3" t="s">
        <v>131</v>
      </c>
      <c r="E48" s="3" t="s">
        <v>192</v>
      </c>
      <c r="F48" s="5">
        <v>91463.039999999994</v>
      </c>
      <c r="G48" s="5">
        <v>72255.801599999992</v>
      </c>
      <c r="H48" s="6">
        <f t="shared" si="1"/>
        <v>19207.238400000002</v>
      </c>
      <c r="I48" s="21">
        <v>0.27600000000000002</v>
      </c>
      <c r="J48" s="43">
        <v>5</v>
      </c>
    </row>
    <row r="49" spans="2:10" ht="18">
      <c r="B49" s="3" t="s">
        <v>187</v>
      </c>
      <c r="C49" s="3" t="s">
        <v>189</v>
      </c>
      <c r="D49" s="3" t="s">
        <v>129</v>
      </c>
      <c r="E49" s="3" t="s">
        <v>192</v>
      </c>
      <c r="F49" s="5">
        <v>1447185.6</v>
      </c>
      <c r="G49" s="5">
        <v>1287995.1840000001</v>
      </c>
      <c r="H49" s="6">
        <f t="shared" si="1"/>
        <v>159190.41599999997</v>
      </c>
      <c r="I49" s="21">
        <v>0.23300000000000001</v>
      </c>
      <c r="J49" s="43">
        <v>9</v>
      </c>
    </row>
    <row r="50" spans="2:10" ht="18">
      <c r="B50" s="3" t="s">
        <v>187</v>
      </c>
      <c r="C50" s="3" t="s">
        <v>189</v>
      </c>
      <c r="D50" s="3" t="s">
        <v>131</v>
      </c>
      <c r="E50" s="3" t="s">
        <v>192</v>
      </c>
      <c r="F50" s="5">
        <v>154275.84</v>
      </c>
      <c r="G50" s="5">
        <v>143476.5312</v>
      </c>
      <c r="H50" s="6">
        <f t="shared" si="1"/>
        <v>10799.308799999999</v>
      </c>
      <c r="I50" s="21">
        <v>0.247</v>
      </c>
      <c r="J50" s="43">
        <v>8</v>
      </c>
    </row>
    <row r="51" spans="2:10" ht="18">
      <c r="B51" s="3" t="s">
        <v>187</v>
      </c>
      <c r="C51" s="3" t="s">
        <v>189</v>
      </c>
      <c r="D51" s="3" t="s">
        <v>129</v>
      </c>
      <c r="E51" s="3" t="s">
        <v>192</v>
      </c>
      <c r="F51" s="5">
        <v>113923.584</v>
      </c>
      <c r="G51" s="5">
        <v>93417.338879999996</v>
      </c>
      <c r="H51" s="6">
        <f t="shared" si="1"/>
        <v>20506.245120000007</v>
      </c>
      <c r="I51" s="21">
        <v>0.35599999999999998</v>
      </c>
      <c r="J51" s="43">
        <v>2</v>
      </c>
    </row>
    <row r="52" spans="2:10" ht="18">
      <c r="B52" s="3" t="s">
        <v>133</v>
      </c>
      <c r="C52" s="3" t="s">
        <v>134</v>
      </c>
      <c r="D52" s="3" t="s">
        <v>132</v>
      </c>
      <c r="E52" s="3" t="s">
        <v>137</v>
      </c>
      <c r="F52" s="5">
        <v>1205988</v>
      </c>
      <c r="G52" s="5">
        <v>1073329.32</v>
      </c>
      <c r="H52" s="6">
        <f t="shared" si="1"/>
        <v>132658.67999999993</v>
      </c>
      <c r="I52" s="21">
        <v>0.432</v>
      </c>
      <c r="J52" s="43">
        <v>10</v>
      </c>
    </row>
    <row r="53" spans="2:10" ht="18">
      <c r="B53" s="3" t="s">
        <v>133</v>
      </c>
      <c r="C53" s="3" t="s">
        <v>134</v>
      </c>
      <c r="D53" s="3" t="s">
        <v>132</v>
      </c>
      <c r="E53" s="3" t="s">
        <v>137</v>
      </c>
      <c r="F53" s="5">
        <f>128563.2+200000</f>
        <v>328563.20000000001</v>
      </c>
      <c r="G53" s="5">
        <v>305563.77600000001</v>
      </c>
      <c r="H53" s="6">
        <f t="shared" si="1"/>
        <v>22999.423999999999</v>
      </c>
      <c r="I53" s="23">
        <v>0.39800000000000002</v>
      </c>
      <c r="J53" s="43">
        <v>3</v>
      </c>
    </row>
    <row r="54" spans="2:10" ht="18">
      <c r="B54" s="3" t="s">
        <v>133</v>
      </c>
      <c r="C54" s="3" t="s">
        <v>134</v>
      </c>
      <c r="D54" s="3" t="s">
        <v>126</v>
      </c>
      <c r="E54" s="3" t="s">
        <v>130</v>
      </c>
      <c r="F54" s="5">
        <v>71676</v>
      </c>
      <c r="G54" s="5">
        <v>70959.240000000005</v>
      </c>
      <c r="H54" s="6">
        <f t="shared" si="1"/>
        <v>716.75999999999476</v>
      </c>
      <c r="I54" s="21">
        <v>0.53300000000000003</v>
      </c>
      <c r="J54" s="43">
        <v>1</v>
      </c>
    </row>
    <row r="55" spans="2:10" ht="18">
      <c r="B55" s="3" t="s">
        <v>133</v>
      </c>
      <c r="C55" s="3" t="s">
        <v>134</v>
      </c>
      <c r="D55" s="3" t="s">
        <v>131</v>
      </c>
      <c r="E55" s="3" t="s">
        <v>130</v>
      </c>
      <c r="F55" s="5">
        <v>51480</v>
      </c>
      <c r="G55" s="5">
        <v>58172.4</v>
      </c>
      <c r="H55" s="6">
        <f t="shared" si="1"/>
        <v>-6692.4000000000015</v>
      </c>
      <c r="I55" s="23">
        <v>0.26500000000000001</v>
      </c>
      <c r="J55" s="43">
        <v>9</v>
      </c>
    </row>
    <row r="56" spans="2:10" ht="18">
      <c r="B56" s="3" t="s">
        <v>133</v>
      </c>
      <c r="C56" s="3" t="s">
        <v>134</v>
      </c>
      <c r="D56" s="3" t="s">
        <v>131</v>
      </c>
      <c r="E56" s="3" t="s">
        <v>130</v>
      </c>
      <c r="F56" s="5">
        <v>39600</v>
      </c>
      <c r="G56" s="5">
        <v>38016</v>
      </c>
      <c r="H56" s="6">
        <f t="shared" si="1"/>
        <v>1584</v>
      </c>
      <c r="I56" s="21">
        <v>0.56399999999999995</v>
      </c>
      <c r="J56" s="43">
        <v>2</v>
      </c>
    </row>
    <row r="57" spans="2:10" ht="18">
      <c r="B57" s="3" t="s">
        <v>133</v>
      </c>
      <c r="C57" s="3" t="s">
        <v>134</v>
      </c>
      <c r="D57" s="3" t="s">
        <v>129</v>
      </c>
      <c r="E57" s="3" t="s">
        <v>130</v>
      </c>
      <c r="F57" s="5">
        <v>79113.600000000006</v>
      </c>
      <c r="G57" s="5">
        <v>64873.152000000002</v>
      </c>
      <c r="H57" s="6">
        <f t="shared" si="1"/>
        <v>14240.448000000004</v>
      </c>
      <c r="I57" s="21">
        <v>0.27600000000000002</v>
      </c>
      <c r="J57" s="43">
        <v>0</v>
      </c>
    </row>
    <row r="58" spans="2:10" ht="18">
      <c r="B58" s="3" t="s">
        <v>133</v>
      </c>
      <c r="C58" s="3" t="s">
        <v>134</v>
      </c>
      <c r="D58" s="3" t="s">
        <v>129</v>
      </c>
      <c r="E58" s="3" t="s">
        <v>130</v>
      </c>
      <c r="F58" s="5">
        <v>79113.600000000006</v>
      </c>
      <c r="G58" s="5">
        <v>64873.152000000002</v>
      </c>
      <c r="H58" s="6">
        <f t="shared" si="1"/>
        <v>14240.448000000004</v>
      </c>
      <c r="I58" s="21">
        <v>0.54400000000000004</v>
      </c>
      <c r="J58" s="43">
        <v>6</v>
      </c>
    </row>
    <row r="59" spans="2:10" ht="18">
      <c r="B59" s="3" t="s">
        <v>133</v>
      </c>
      <c r="C59" s="3" t="s">
        <v>134</v>
      </c>
      <c r="D59" s="3" t="s">
        <v>129</v>
      </c>
      <c r="E59" s="3" t="s">
        <v>130</v>
      </c>
      <c r="F59" s="5">
        <v>57888</v>
      </c>
      <c r="G59" s="5">
        <v>55572.480000000003</v>
      </c>
      <c r="H59" s="6">
        <f t="shared" si="1"/>
        <v>2315.5199999999968</v>
      </c>
      <c r="I59" s="21">
        <v>0.315</v>
      </c>
      <c r="J59" s="43">
        <v>5</v>
      </c>
    </row>
    <row r="60" spans="2:10" ht="18">
      <c r="B60" s="3" t="s">
        <v>133</v>
      </c>
      <c r="C60" s="3" t="s">
        <v>134</v>
      </c>
      <c r="D60" s="3" t="s">
        <v>129</v>
      </c>
      <c r="E60" s="3" t="s">
        <v>130</v>
      </c>
      <c r="F60" s="5">
        <v>57888</v>
      </c>
      <c r="G60" s="5">
        <v>55572.480000000003</v>
      </c>
      <c r="H60" s="6">
        <f t="shared" si="1"/>
        <v>2315.5199999999968</v>
      </c>
      <c r="I60" s="21">
        <v>0.187</v>
      </c>
      <c r="J60" s="43">
        <v>3</v>
      </c>
    </row>
    <row r="61" spans="2:10" ht="18">
      <c r="B61" s="3" t="s">
        <v>124</v>
      </c>
      <c r="C61" s="3" t="s">
        <v>128</v>
      </c>
      <c r="D61" s="3" t="s">
        <v>131</v>
      </c>
      <c r="E61" s="3" t="s">
        <v>130</v>
      </c>
      <c r="F61" s="5">
        <v>52800</v>
      </c>
      <c r="G61" s="5">
        <v>59664</v>
      </c>
      <c r="H61" s="6">
        <f t="shared" si="1"/>
        <v>-6864</v>
      </c>
      <c r="I61" s="21">
        <v>0.255</v>
      </c>
      <c r="J61" s="43">
        <v>8</v>
      </c>
    </row>
    <row r="62" spans="2:10" ht="18">
      <c r="B62" s="3" t="s">
        <v>124</v>
      </c>
      <c r="C62" s="3" t="s">
        <v>128</v>
      </c>
      <c r="D62" s="3" t="s">
        <v>131</v>
      </c>
      <c r="E62" s="3" t="s">
        <v>130</v>
      </c>
      <c r="F62" s="5">
        <v>52140</v>
      </c>
      <c r="G62" s="5">
        <v>41190.6</v>
      </c>
      <c r="H62" s="6">
        <f t="shared" si="1"/>
        <v>10949.400000000001</v>
      </c>
      <c r="I62" s="21">
        <v>0.35599999999999998</v>
      </c>
      <c r="J62" s="43">
        <v>5</v>
      </c>
    </row>
    <row r="63" spans="2:10" ht="18">
      <c r="B63" s="3" t="s">
        <v>124</v>
      </c>
      <c r="C63" s="3" t="s">
        <v>128</v>
      </c>
      <c r="D63" s="3" t="s">
        <v>131</v>
      </c>
      <c r="E63" s="3" t="s">
        <v>130</v>
      </c>
      <c r="F63" s="5">
        <v>52140</v>
      </c>
      <c r="G63" s="5">
        <v>41190.6</v>
      </c>
      <c r="H63" s="6">
        <f t="shared" si="1"/>
        <v>10949.400000000001</v>
      </c>
      <c r="I63" s="21">
        <v>0.27600000000000002</v>
      </c>
      <c r="J63" s="43">
        <v>6</v>
      </c>
    </row>
    <row r="64" spans="2:10" ht="19.5" customHeight="1">
      <c r="B64" s="3" t="s">
        <v>124</v>
      </c>
      <c r="C64" s="3" t="s">
        <v>128</v>
      </c>
      <c r="D64" s="3" t="s">
        <v>129</v>
      </c>
      <c r="E64" s="3" t="s">
        <v>130</v>
      </c>
      <c r="F64" s="5">
        <v>77184</v>
      </c>
      <c r="G64" s="5">
        <v>68693.759999999995</v>
      </c>
      <c r="H64" s="6">
        <f t="shared" si="1"/>
        <v>8490.2400000000052</v>
      </c>
      <c r="I64" s="21">
        <v>0.255</v>
      </c>
      <c r="J64" s="43">
        <v>5</v>
      </c>
    </row>
    <row r="65" spans="1:10" ht="19.5" customHeight="1">
      <c r="B65" s="3" t="s">
        <v>124</v>
      </c>
      <c r="C65" s="3" t="s">
        <v>128</v>
      </c>
      <c r="D65" s="3" t="s">
        <v>129</v>
      </c>
      <c r="E65" s="3" t="s">
        <v>130</v>
      </c>
      <c r="F65" s="5">
        <v>77184</v>
      </c>
      <c r="G65" s="5">
        <v>87217.919999999998</v>
      </c>
      <c r="H65" s="6">
        <f t="shared" si="1"/>
        <v>-10033.919999999998</v>
      </c>
      <c r="I65" s="21">
        <v>0.56399999999999995</v>
      </c>
      <c r="J65" s="43">
        <v>5</v>
      </c>
    </row>
    <row r="66" spans="1:10" ht="19.5" customHeight="1">
      <c r="B66" s="3" t="s">
        <v>124</v>
      </c>
      <c r="C66" s="3" t="s">
        <v>128</v>
      </c>
      <c r="D66" s="3" t="s">
        <v>129</v>
      </c>
      <c r="E66" s="3" t="s">
        <v>130</v>
      </c>
      <c r="F66" s="5">
        <v>76219.199999999997</v>
      </c>
      <c r="G66" s="5">
        <v>60213.167999999998</v>
      </c>
      <c r="H66" s="6">
        <f t="shared" si="1"/>
        <v>16006.031999999999</v>
      </c>
      <c r="I66" s="21">
        <v>0.54400000000000004</v>
      </c>
      <c r="J66" s="43">
        <v>1</v>
      </c>
    </row>
    <row r="67" spans="1:10" ht="19.5" customHeight="1">
      <c r="B67" s="3" t="s">
        <v>124</v>
      </c>
      <c r="C67" s="3" t="s">
        <v>128</v>
      </c>
      <c r="D67" s="3" t="s">
        <v>129</v>
      </c>
      <c r="E67" s="3" t="s">
        <v>130</v>
      </c>
      <c r="F67" s="5">
        <v>75254.399999999994</v>
      </c>
      <c r="G67" s="5">
        <v>58698.432000000001</v>
      </c>
      <c r="H67" s="6">
        <f t="shared" si="1"/>
        <v>16555.967999999993</v>
      </c>
      <c r="I67" s="21">
        <v>0.255</v>
      </c>
      <c r="J67" s="43">
        <v>9</v>
      </c>
    </row>
    <row r="68" spans="1:10" ht="19.5" customHeight="1">
      <c r="B68" s="3" t="s">
        <v>133</v>
      </c>
      <c r="C68" s="3" t="s">
        <v>135</v>
      </c>
      <c r="D68" s="3" t="s">
        <v>131</v>
      </c>
      <c r="E68" s="3" t="s">
        <v>130</v>
      </c>
      <c r="F68" s="5">
        <v>52800</v>
      </c>
      <c r="G68" s="5">
        <v>46992</v>
      </c>
      <c r="H68" s="6">
        <f t="shared" si="1"/>
        <v>5808</v>
      </c>
      <c r="I68" s="21">
        <v>0.187</v>
      </c>
      <c r="J68" s="43">
        <v>9</v>
      </c>
    </row>
    <row r="69" spans="1:10" ht="19.5" customHeight="1">
      <c r="B69" s="3" t="s">
        <v>133</v>
      </c>
      <c r="C69" s="3" t="s">
        <v>135</v>
      </c>
      <c r="D69" s="3" t="s">
        <v>129</v>
      </c>
      <c r="E69" s="3" t="s">
        <v>130</v>
      </c>
      <c r="F69" s="5">
        <v>76219.199999999997</v>
      </c>
      <c r="G69" s="5">
        <v>60213.167999999998</v>
      </c>
      <c r="H69" s="6">
        <f t="shared" si="1"/>
        <v>16006.031999999999</v>
      </c>
      <c r="I69" s="21">
        <v>0.26500000000000001</v>
      </c>
      <c r="J69" s="43">
        <v>7</v>
      </c>
    </row>
    <row r="70" spans="1:10" ht="19.5" customHeight="1">
      <c r="A70" s="27"/>
      <c r="B70" s="3" t="s">
        <v>133</v>
      </c>
      <c r="C70" s="3" t="s">
        <v>135</v>
      </c>
      <c r="D70" s="3" t="s">
        <v>129</v>
      </c>
      <c r="E70" s="3" t="s">
        <v>130</v>
      </c>
      <c r="F70" s="5">
        <v>75254.399999999994</v>
      </c>
      <c r="G70" s="5">
        <v>58698.432000000001</v>
      </c>
      <c r="H70" s="6">
        <f t="shared" si="1"/>
        <v>16555.967999999993</v>
      </c>
      <c r="I70" s="21">
        <v>0.35599999999999998</v>
      </c>
      <c r="J70" s="43">
        <v>5</v>
      </c>
    </row>
    <row r="71" spans="1:10" ht="19.5" customHeight="1">
      <c r="A71" s="26"/>
      <c r="B71" s="3" t="s">
        <v>133</v>
      </c>
      <c r="C71" s="3" t="s">
        <v>135</v>
      </c>
      <c r="D71" s="3" t="s">
        <v>132</v>
      </c>
      <c r="E71" s="3" t="s">
        <v>130</v>
      </c>
      <c r="F71" s="5">
        <v>296700</v>
      </c>
      <c r="G71" s="5">
        <v>216591</v>
      </c>
      <c r="H71" s="6">
        <f t="shared" si="1"/>
        <v>80109</v>
      </c>
      <c r="I71" s="21">
        <v>0.23300000000000001</v>
      </c>
      <c r="J71" s="43">
        <v>1</v>
      </c>
    </row>
    <row r="72" spans="1:10" ht="19.5" customHeight="1">
      <c r="A72" s="27"/>
      <c r="B72" s="3" t="s">
        <v>124</v>
      </c>
      <c r="C72" s="3" t="s">
        <v>125</v>
      </c>
      <c r="D72" s="3" t="s">
        <v>131</v>
      </c>
      <c r="E72" s="3" t="s">
        <v>130</v>
      </c>
      <c r="F72" s="5">
        <v>54120</v>
      </c>
      <c r="G72" s="5">
        <v>44378.400000000001</v>
      </c>
      <c r="H72" s="6">
        <f t="shared" si="1"/>
        <v>9741.5999999999985</v>
      </c>
      <c r="I72" s="21">
        <v>0.315</v>
      </c>
      <c r="J72" s="43">
        <v>8</v>
      </c>
    </row>
    <row r="73" spans="1:10" ht="19.5" customHeight="1">
      <c r="A73" s="26"/>
      <c r="B73" s="3" t="s">
        <v>124</v>
      </c>
      <c r="C73" s="3" t="s">
        <v>125</v>
      </c>
      <c r="D73" s="3" t="s">
        <v>131</v>
      </c>
      <c r="E73" s="3" t="s">
        <v>130</v>
      </c>
      <c r="F73" s="5">
        <v>54120</v>
      </c>
      <c r="G73" s="5">
        <v>44378.400000000001</v>
      </c>
      <c r="H73" s="6">
        <f t="shared" ref="H73:H104" si="2">F73-G73</f>
        <v>9741.5999999999985</v>
      </c>
      <c r="I73" s="21">
        <v>0.56399999999999995</v>
      </c>
      <c r="J73" s="43">
        <v>3</v>
      </c>
    </row>
    <row r="74" spans="1:10" ht="19.5" customHeight="1">
      <c r="A74" s="27"/>
      <c r="B74" s="3" t="s">
        <v>124</v>
      </c>
      <c r="C74" s="3" t="s">
        <v>125</v>
      </c>
      <c r="D74" s="3" t="s">
        <v>131</v>
      </c>
      <c r="E74" s="3" t="s">
        <v>130</v>
      </c>
      <c r="F74" s="5">
        <v>51480</v>
      </c>
      <c r="G74" s="5">
        <v>40154.400000000001</v>
      </c>
      <c r="H74" s="6">
        <f t="shared" si="2"/>
        <v>11325.599999999999</v>
      </c>
      <c r="I74" s="21">
        <v>0.255</v>
      </c>
      <c r="J74" s="43">
        <v>2</v>
      </c>
    </row>
    <row r="75" spans="1:10" ht="19.5" customHeight="1">
      <c r="A75" s="26"/>
      <c r="B75" s="3" t="s">
        <v>124</v>
      </c>
      <c r="C75" s="3" t="s">
        <v>125</v>
      </c>
      <c r="D75" s="3" t="s">
        <v>131</v>
      </c>
      <c r="E75" s="3" t="s">
        <v>130</v>
      </c>
      <c r="F75" s="5">
        <v>39600</v>
      </c>
      <c r="G75" s="5">
        <v>38016</v>
      </c>
      <c r="H75" s="6">
        <f t="shared" si="2"/>
        <v>1584</v>
      </c>
      <c r="I75" s="21">
        <v>0.54400000000000004</v>
      </c>
      <c r="J75" s="43">
        <v>8</v>
      </c>
    </row>
    <row r="76" spans="1:10" ht="19.5" customHeight="1">
      <c r="A76" s="26"/>
      <c r="B76" s="3" t="s">
        <v>124</v>
      </c>
      <c r="C76" s="3" t="s">
        <v>125</v>
      </c>
      <c r="D76" s="3" t="s">
        <v>129</v>
      </c>
      <c r="E76" s="3" t="s">
        <v>130</v>
      </c>
      <c r="F76" s="5">
        <v>79113.600000000006</v>
      </c>
      <c r="G76" s="5">
        <v>64873.152000000002</v>
      </c>
      <c r="H76" s="6">
        <f t="shared" si="2"/>
        <v>14240.448000000004</v>
      </c>
      <c r="I76" s="21">
        <v>0.255</v>
      </c>
      <c r="J76" s="43">
        <v>9</v>
      </c>
    </row>
    <row r="77" spans="1:10" ht="19.5" customHeight="1">
      <c r="A77" s="26"/>
      <c r="B77" s="28"/>
      <c r="C77" s="29"/>
      <c r="D77" s="32"/>
      <c r="E77" s="28"/>
      <c r="F77" s="28"/>
      <c r="G77" s="3"/>
      <c r="H77" s="3"/>
      <c r="I77" s="21"/>
      <c r="J77" s="43"/>
    </row>
    <row r="78" spans="1:10" ht="19.5" customHeight="1">
      <c r="A78" s="26"/>
      <c r="B78" s="28"/>
      <c r="C78" s="29"/>
      <c r="D78" s="32"/>
      <c r="E78" s="28"/>
      <c r="F78" s="30"/>
      <c r="G78" s="3"/>
      <c r="H78" s="3"/>
      <c r="I78" s="21"/>
      <c r="J78" s="43"/>
    </row>
    <row r="79" spans="1:10" ht="19.5" customHeight="1">
      <c r="A79" s="4" t="s">
        <v>194</v>
      </c>
      <c r="B79" s="28"/>
      <c r="C79" s="29"/>
      <c r="D79" s="32"/>
      <c r="E79" s="28"/>
      <c r="F79" s="30"/>
      <c r="G79" s="3"/>
      <c r="H79" s="3"/>
      <c r="I79" s="23"/>
      <c r="J79" s="43"/>
    </row>
    <row r="80" spans="1:10" ht="19.5" customHeight="1">
      <c r="A80" s="26"/>
      <c r="B80" s="28"/>
      <c r="C80" s="29"/>
      <c r="D80" s="32"/>
      <c r="E80" s="28"/>
      <c r="F80" s="28"/>
      <c r="G80" s="3"/>
      <c r="H80" s="3"/>
      <c r="I80" s="21"/>
      <c r="J80" s="43"/>
    </row>
    <row r="81" spans="1:10" ht="19.5" customHeight="1">
      <c r="A81" s="4" t="s">
        <v>195</v>
      </c>
      <c r="B81" s="28"/>
      <c r="C81" s="29"/>
      <c r="D81" s="32"/>
      <c r="E81" s="28"/>
      <c r="F81" s="30"/>
      <c r="G81" s="3"/>
      <c r="H81" s="3"/>
      <c r="I81" s="21"/>
      <c r="J81" s="43"/>
    </row>
    <row r="82" spans="1:10" ht="19.5" customHeight="1">
      <c r="A82" s="26"/>
      <c r="B82" s="28"/>
      <c r="C82" s="29"/>
      <c r="D82" s="32"/>
      <c r="E82" s="28"/>
      <c r="F82" s="30"/>
      <c r="G82" s="3"/>
      <c r="H82" s="3"/>
      <c r="I82" s="21"/>
      <c r="J82" s="43"/>
    </row>
    <row r="83" spans="1:10" ht="19.5" customHeight="1">
      <c r="A83" s="4" t="s">
        <v>196</v>
      </c>
      <c r="B83" s="3"/>
      <c r="C83" s="3"/>
      <c r="D83" s="3"/>
      <c r="E83" s="3"/>
      <c r="F83" s="3"/>
      <c r="G83" s="3"/>
      <c r="H83" s="3"/>
      <c r="I83" s="20"/>
    </row>
    <row r="84" spans="1:10" ht="19.5" customHeight="1">
      <c r="A84" s="26"/>
      <c r="B84" s="3"/>
      <c r="C84" s="3"/>
      <c r="D84" s="3"/>
      <c r="E84" s="3"/>
      <c r="F84" s="3"/>
      <c r="G84" s="3"/>
      <c r="H84" s="3"/>
      <c r="I84" s="20"/>
    </row>
    <row r="85" spans="1:10" ht="19.5" customHeight="1">
      <c r="A85" s="4" t="s">
        <v>198</v>
      </c>
      <c r="B85" s="3"/>
      <c r="C85" s="3"/>
      <c r="D85" s="3"/>
      <c r="E85" s="3"/>
      <c r="F85" s="3"/>
      <c r="G85" s="3"/>
      <c r="H85" s="3"/>
      <c r="I85" s="20"/>
    </row>
    <row r="86" spans="1:10" ht="19.5" customHeight="1">
      <c r="A86" s="26"/>
      <c r="B86" s="3"/>
      <c r="C86" s="3"/>
      <c r="D86" s="3"/>
      <c r="E86" s="3"/>
      <c r="F86" s="3"/>
      <c r="G86" s="3"/>
      <c r="H86" s="3"/>
      <c r="I86" s="20"/>
    </row>
    <row r="87" spans="1:10" ht="19.5" customHeight="1">
      <c r="A87" s="26"/>
      <c r="B87" s="3"/>
      <c r="C87" s="3"/>
      <c r="D87" s="3"/>
      <c r="E87" s="3"/>
      <c r="F87" s="3"/>
      <c r="G87" s="3"/>
      <c r="H87" s="3"/>
      <c r="I87" s="20"/>
    </row>
    <row r="88" spans="1:10" ht="19.5" customHeight="1">
      <c r="A88" s="26"/>
      <c r="B88" s="3"/>
      <c r="C88" s="3"/>
      <c r="D88" s="3"/>
      <c r="E88" s="3"/>
      <c r="F88" s="3"/>
      <c r="G88" s="3"/>
      <c r="H88" s="3"/>
      <c r="I88" s="20"/>
    </row>
    <row r="89" spans="1:10" ht="19.5" customHeight="1">
      <c r="A89" s="26"/>
      <c r="B89" s="3"/>
      <c r="C89" s="3"/>
      <c r="D89" s="3"/>
      <c r="E89" s="3"/>
      <c r="F89" s="3"/>
      <c r="G89" s="3"/>
      <c r="H89" s="3"/>
      <c r="I89" s="20"/>
    </row>
    <row r="90" spans="1:10" ht="19.5" customHeight="1">
      <c r="A90" s="26"/>
      <c r="B90" s="3"/>
      <c r="C90" s="3"/>
      <c r="D90" s="3"/>
      <c r="E90" s="3"/>
      <c r="F90" s="3"/>
      <c r="G90" s="3"/>
      <c r="H90" s="3"/>
      <c r="I90" s="20"/>
    </row>
    <row r="91" spans="1:10" ht="19.5" customHeight="1">
      <c r="A91" s="26"/>
      <c r="B91" s="3"/>
      <c r="C91" s="3"/>
      <c r="D91" s="3"/>
      <c r="E91" s="3"/>
      <c r="F91" s="3"/>
      <c r="G91" s="3"/>
      <c r="H91" s="3"/>
      <c r="I91" s="20"/>
    </row>
    <row r="92" spans="1:10" ht="19.5" customHeight="1">
      <c r="A92" s="26"/>
      <c r="B92" s="3"/>
      <c r="C92" s="3"/>
      <c r="D92" s="3"/>
      <c r="E92" s="3"/>
      <c r="F92" s="3"/>
      <c r="G92" s="3"/>
      <c r="H92" s="3"/>
      <c r="I92" s="20"/>
    </row>
    <row r="93" spans="1:10" ht="19.5" customHeight="1">
      <c r="A93" s="26"/>
      <c r="B93" s="3"/>
      <c r="C93" s="3"/>
      <c r="D93" s="3"/>
      <c r="E93" s="3"/>
      <c r="F93" s="3"/>
      <c r="G93" s="3"/>
      <c r="H93" s="3"/>
      <c r="I93" s="20"/>
    </row>
    <row r="94" spans="1:10" ht="19.5" customHeight="1">
      <c r="A94" s="26"/>
      <c r="B94" s="3"/>
      <c r="C94" s="3"/>
      <c r="D94" s="3"/>
      <c r="E94" s="3"/>
      <c r="F94" s="3"/>
      <c r="G94" s="3"/>
      <c r="H94" s="3"/>
      <c r="I94" s="20"/>
    </row>
    <row r="95" spans="1:10" ht="19.5" customHeight="1">
      <c r="A95" s="26"/>
      <c r="B95" s="3"/>
      <c r="C95" s="3"/>
      <c r="D95" s="3"/>
      <c r="E95" s="3"/>
      <c r="F95" s="3"/>
      <c r="G95" s="3"/>
      <c r="H95" s="3"/>
      <c r="I95" s="20"/>
    </row>
    <row r="96" spans="1:10" ht="19.5" customHeight="1">
      <c r="A96" s="26"/>
      <c r="B96" s="3"/>
      <c r="C96" s="3"/>
      <c r="D96" s="3"/>
      <c r="E96" s="3"/>
      <c r="F96" s="3"/>
      <c r="G96" s="3"/>
      <c r="H96" s="3"/>
      <c r="I96" s="20"/>
    </row>
    <row r="97" spans="1:9" ht="19.5" customHeight="1">
      <c r="A97" s="26"/>
      <c r="B97" s="3"/>
      <c r="C97" s="3"/>
      <c r="D97" s="3"/>
      <c r="E97" s="3"/>
      <c r="F97" s="3"/>
      <c r="G97" s="3"/>
      <c r="H97" s="3"/>
      <c r="I97" s="20"/>
    </row>
    <row r="98" spans="1:9" ht="19.5" customHeight="1">
      <c r="A98" s="26"/>
      <c r="B98" s="3"/>
      <c r="C98" s="3"/>
      <c r="D98" s="3"/>
      <c r="E98" s="3"/>
      <c r="F98" s="3"/>
      <c r="G98" s="3"/>
      <c r="H98" s="3"/>
      <c r="I98" s="20"/>
    </row>
    <row r="99" spans="1:9" ht="19.5" customHeight="1">
      <c r="A99" s="26"/>
      <c r="B99" s="3"/>
      <c r="C99" s="3"/>
      <c r="D99" s="3"/>
      <c r="E99" s="3"/>
      <c r="F99" s="3"/>
      <c r="G99" s="3"/>
      <c r="H99" s="3"/>
      <c r="I99" s="20"/>
    </row>
    <row r="100" spans="1:9" ht="19.5" customHeight="1">
      <c r="A100" s="26"/>
      <c r="B100" s="3"/>
      <c r="C100" s="3"/>
      <c r="D100" s="3"/>
      <c r="E100" s="3"/>
      <c r="F100" s="3"/>
      <c r="G100" s="3"/>
      <c r="H100" s="3"/>
      <c r="I100" s="20"/>
    </row>
    <row r="101" spans="1:9" ht="19.5" customHeight="1">
      <c r="A101" s="26"/>
      <c r="B101" s="3"/>
      <c r="C101" s="3"/>
      <c r="D101" s="3"/>
      <c r="E101" s="3"/>
      <c r="F101" s="3"/>
      <c r="G101" s="3"/>
      <c r="H101" s="3"/>
      <c r="I101" s="20"/>
    </row>
    <row r="102" spans="1:9" ht="19.5" customHeight="1">
      <c r="A102" s="26"/>
      <c r="B102" s="3"/>
      <c r="C102" s="3"/>
      <c r="D102" s="3"/>
      <c r="E102" s="3"/>
      <c r="F102" s="3"/>
      <c r="G102" s="3"/>
      <c r="H102" s="3"/>
      <c r="I102" s="20"/>
    </row>
    <row r="103" spans="1:9" ht="19.5" customHeight="1">
      <c r="A103" s="26"/>
      <c r="B103" s="3"/>
      <c r="C103" s="3"/>
      <c r="D103" s="3"/>
      <c r="E103" s="3"/>
      <c r="F103" s="3"/>
      <c r="G103" s="3"/>
      <c r="H103" s="3"/>
      <c r="I103" s="20"/>
    </row>
    <row r="104" spans="1:9" ht="19.5" customHeight="1">
      <c r="A104" s="26"/>
      <c r="B104" s="3"/>
      <c r="C104" s="3"/>
      <c r="D104" s="3"/>
      <c r="E104" s="3"/>
      <c r="F104" s="3"/>
      <c r="G104" s="3"/>
      <c r="H104" s="3"/>
      <c r="I104" s="20"/>
    </row>
    <row r="105" spans="1:9" ht="19.5" customHeight="1">
      <c r="A105" s="26"/>
      <c r="B105" s="3"/>
      <c r="C105" s="3"/>
      <c r="D105" s="3"/>
      <c r="E105" s="3"/>
      <c r="F105" s="3"/>
      <c r="G105" s="3"/>
      <c r="H105" s="3"/>
      <c r="I105" s="20"/>
    </row>
    <row r="106" spans="1:9" ht="19.5" customHeight="1">
      <c r="A106" s="26"/>
      <c r="B106" s="3"/>
      <c r="C106" s="3"/>
      <c r="D106" s="3"/>
      <c r="E106" s="3"/>
      <c r="F106" s="3"/>
      <c r="G106" s="3"/>
      <c r="H106" s="3"/>
      <c r="I106" s="20"/>
    </row>
    <row r="107" spans="1:9" ht="19.5" customHeight="1">
      <c r="A107" s="26"/>
      <c r="B107" s="3"/>
      <c r="C107" s="3"/>
      <c r="D107" s="3"/>
      <c r="E107" s="3"/>
      <c r="F107" s="3"/>
      <c r="G107" s="3"/>
      <c r="H107" s="3"/>
      <c r="I107" s="20"/>
    </row>
    <row r="108" spans="1:9" ht="19.5" customHeight="1">
      <c r="A108" s="26"/>
      <c r="B108" s="3"/>
      <c r="C108" s="3"/>
      <c r="D108" s="3"/>
      <c r="E108" s="3"/>
      <c r="F108" s="3"/>
      <c r="G108" s="3"/>
      <c r="H108" s="3"/>
      <c r="I108" s="20"/>
    </row>
    <row r="109" spans="1:9" ht="19.5" customHeight="1">
      <c r="A109" s="26"/>
      <c r="B109" s="3"/>
      <c r="C109" s="3"/>
      <c r="D109" s="3"/>
      <c r="E109" s="3"/>
      <c r="F109" s="3"/>
      <c r="G109" s="3"/>
      <c r="H109" s="3"/>
      <c r="I109" s="20"/>
    </row>
    <row r="110" spans="1:9" ht="19.5" customHeight="1">
      <c r="A110" s="26"/>
      <c r="B110" s="3"/>
      <c r="C110" s="3"/>
      <c r="D110" s="3"/>
      <c r="E110" s="3"/>
      <c r="F110" s="3"/>
      <c r="G110" s="3"/>
      <c r="H110" s="3"/>
      <c r="I110" s="20"/>
    </row>
    <row r="111" spans="1:9" ht="19.5" customHeight="1">
      <c r="A111" s="26"/>
      <c r="B111" s="3"/>
      <c r="C111" s="3"/>
      <c r="D111" s="3"/>
      <c r="E111" s="3"/>
      <c r="F111" s="3"/>
      <c r="G111" s="3"/>
      <c r="H111" s="3"/>
      <c r="I111" s="20"/>
    </row>
    <row r="112" spans="1:9" ht="19.5" customHeight="1">
      <c r="A112" s="26"/>
      <c r="B112" s="3"/>
      <c r="C112" s="3"/>
      <c r="D112" s="3"/>
      <c r="E112" s="3"/>
      <c r="F112" s="3"/>
      <c r="G112" s="3"/>
      <c r="H112" s="3"/>
      <c r="I112" s="20"/>
    </row>
    <row r="113" spans="1:9" ht="19.5" customHeight="1">
      <c r="A113" s="26"/>
      <c r="B113" s="3"/>
      <c r="C113" s="3"/>
      <c r="D113" s="3"/>
      <c r="E113" s="3"/>
      <c r="F113" s="3"/>
      <c r="G113" s="3"/>
      <c r="H113" s="3"/>
      <c r="I113" s="20"/>
    </row>
    <row r="114" spans="1:9" ht="19.5" customHeight="1">
      <c r="A114" s="26"/>
      <c r="B114" s="3"/>
      <c r="C114" s="3"/>
      <c r="D114" s="3"/>
      <c r="E114" s="3"/>
      <c r="F114" s="3"/>
      <c r="G114" s="3"/>
      <c r="H114" s="3"/>
      <c r="I114" s="20"/>
    </row>
    <row r="115" spans="1:9" ht="19.5" customHeight="1">
      <c r="A115" s="26"/>
      <c r="B115" s="3"/>
      <c r="C115" s="3"/>
      <c r="D115" s="3"/>
      <c r="E115" s="3"/>
      <c r="F115" s="3"/>
      <c r="G115" s="3"/>
      <c r="H115" s="3"/>
      <c r="I115" s="20"/>
    </row>
    <row r="116" spans="1:9" ht="19.5" customHeight="1">
      <c r="A116" s="26"/>
      <c r="B116" s="3"/>
      <c r="C116" s="3"/>
      <c r="D116" s="3"/>
      <c r="E116" s="3"/>
      <c r="F116" s="3"/>
      <c r="G116" s="3"/>
      <c r="H116" s="3"/>
      <c r="I116" s="20"/>
    </row>
    <row r="117" spans="1:9" ht="19.5" customHeight="1">
      <c r="A117" s="26"/>
      <c r="B117" s="3"/>
      <c r="C117" s="3"/>
      <c r="D117" s="3"/>
      <c r="E117" s="3"/>
      <c r="F117" s="3"/>
      <c r="G117" s="3"/>
      <c r="H117" s="3"/>
      <c r="I117" s="20"/>
    </row>
    <row r="118" spans="1:9" ht="19.5" customHeight="1">
      <c r="A118" s="26"/>
      <c r="B118" s="3"/>
      <c r="C118" s="3"/>
      <c r="D118" s="3"/>
      <c r="E118" s="3"/>
      <c r="F118" s="3"/>
      <c r="G118" s="3"/>
      <c r="H118" s="3"/>
      <c r="I118" s="20"/>
    </row>
    <row r="119" spans="1:9" ht="19.5" customHeight="1">
      <c r="A119" s="26"/>
      <c r="B119" s="3"/>
      <c r="C119" s="3"/>
      <c r="D119" s="3"/>
      <c r="E119" s="3"/>
      <c r="F119" s="3"/>
      <c r="G119" s="3"/>
      <c r="H119" s="3"/>
      <c r="I119" s="20"/>
    </row>
    <row r="120" spans="1:9" ht="19.5" customHeight="1">
      <c r="A120" s="26"/>
      <c r="B120" s="3"/>
      <c r="C120" s="3"/>
      <c r="D120" s="3"/>
      <c r="E120" s="3"/>
      <c r="F120" s="3"/>
      <c r="G120" s="3"/>
      <c r="H120" s="3"/>
      <c r="I120" s="20"/>
    </row>
    <row r="121" spans="1:9" ht="19.5" customHeight="1">
      <c r="A121" s="26"/>
      <c r="B121" s="3"/>
      <c r="C121" s="3"/>
      <c r="D121" s="3"/>
      <c r="E121" s="3"/>
      <c r="F121" s="3"/>
      <c r="G121" s="3"/>
      <c r="H121" s="3"/>
      <c r="I121" s="20"/>
    </row>
    <row r="122" spans="1:9" ht="13.5" customHeight="1">
      <c r="A122" s="26"/>
      <c r="B122" s="3"/>
      <c r="C122" s="3"/>
      <c r="D122" s="3"/>
      <c r="E122" s="3"/>
      <c r="F122" s="3"/>
      <c r="G122" s="3"/>
      <c r="H122" s="3"/>
      <c r="I122" s="20"/>
    </row>
    <row r="123" spans="1:9" ht="13.5" customHeight="1">
      <c r="A123" s="26"/>
      <c r="B123" s="3"/>
      <c r="C123" s="3"/>
      <c r="D123" s="3"/>
      <c r="E123" s="3"/>
      <c r="F123" s="3"/>
      <c r="G123" s="3"/>
      <c r="H123" s="3"/>
      <c r="I123" s="20"/>
    </row>
    <row r="124" spans="1:9" ht="13.5" customHeight="1">
      <c r="A124" s="26"/>
      <c r="B124" s="3"/>
      <c r="C124" s="3"/>
      <c r="D124" s="3"/>
      <c r="E124" s="3"/>
      <c r="F124" s="3"/>
      <c r="G124" s="3"/>
      <c r="H124" s="3"/>
      <c r="I124" s="20"/>
    </row>
    <row r="125" spans="1:9" ht="13.5" customHeight="1">
      <c r="A125" s="26"/>
      <c r="B125" s="3"/>
      <c r="C125" s="3"/>
      <c r="D125" s="3"/>
      <c r="E125" s="3"/>
      <c r="F125" s="3"/>
      <c r="G125" s="3"/>
      <c r="H125" s="3"/>
      <c r="I125" s="20"/>
    </row>
    <row r="126" spans="1:9" ht="13.5" customHeight="1">
      <c r="A126" s="26"/>
      <c r="B126" s="3"/>
      <c r="C126" s="3"/>
      <c r="D126" s="3"/>
      <c r="E126" s="3"/>
      <c r="F126" s="3"/>
      <c r="G126" s="3"/>
      <c r="H126" s="3"/>
      <c r="I126" s="20"/>
    </row>
    <row r="127" spans="1:9" ht="13.5" customHeight="1">
      <c r="A127" s="26"/>
      <c r="B127" s="3"/>
      <c r="C127" s="3"/>
      <c r="D127" s="3"/>
      <c r="E127" s="3"/>
      <c r="F127" s="3"/>
      <c r="G127" s="3"/>
      <c r="H127" s="3"/>
      <c r="I127" s="20"/>
    </row>
    <row r="128" spans="1:9" ht="13.5" customHeight="1">
      <c r="A128" s="26"/>
      <c r="B128" s="3"/>
      <c r="C128" s="3"/>
      <c r="D128" s="3"/>
      <c r="E128" s="3"/>
      <c r="F128" s="3"/>
      <c r="G128" s="3"/>
      <c r="H128" s="3"/>
      <c r="I128" s="20"/>
    </row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</sheetData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23"/>
  <sheetViews>
    <sheetView showGridLines="0" workbookViewId="0"/>
  </sheetViews>
  <sheetFormatPr defaultRowHeight="12.75"/>
  <cols>
    <col min="2" max="3" width="15" customWidth="1"/>
    <col min="4" max="4" width="18.42578125" customWidth="1"/>
    <col min="5" max="5" width="20.85546875" style="72" customWidth="1"/>
    <col min="6" max="6" width="15" style="67" customWidth="1"/>
  </cols>
  <sheetData>
    <row r="1" spans="1:6" ht="30">
      <c r="A1" s="2" t="s">
        <v>24</v>
      </c>
    </row>
    <row r="3" spans="1:6" ht="26.25">
      <c r="A3" s="27" t="s">
        <v>199</v>
      </c>
    </row>
    <row r="6" spans="1:6" ht="18.75" thickBot="1">
      <c r="B6" s="75" t="s">
        <v>200</v>
      </c>
      <c r="C6" s="76" t="s">
        <v>201</v>
      </c>
      <c r="D6" s="76" t="s">
        <v>117</v>
      </c>
      <c r="E6" s="77" t="s">
        <v>178</v>
      </c>
      <c r="F6" s="78" t="s">
        <v>205</v>
      </c>
    </row>
    <row r="7" spans="1:6" ht="18">
      <c r="B7" s="70" t="s">
        <v>202</v>
      </c>
      <c r="C7" s="71" t="s">
        <v>203</v>
      </c>
      <c r="D7" s="70" t="s">
        <v>204</v>
      </c>
      <c r="E7" s="73">
        <v>7707340350</v>
      </c>
      <c r="F7" s="68">
        <v>58</v>
      </c>
    </row>
    <row r="8" spans="1:6" ht="18">
      <c r="B8" s="70" t="s">
        <v>206</v>
      </c>
      <c r="C8" s="71" t="s">
        <v>207</v>
      </c>
      <c r="D8" s="70" t="s">
        <v>208</v>
      </c>
      <c r="E8" s="73">
        <v>7125440988</v>
      </c>
      <c r="F8" s="68">
        <v>85</v>
      </c>
    </row>
    <row r="9" spans="1:6" ht="18">
      <c r="B9" s="37"/>
      <c r="C9" s="38"/>
      <c r="D9" s="37"/>
      <c r="E9" s="74"/>
      <c r="F9" s="68"/>
    </row>
    <row r="23" spans="1:1" ht="26.25">
      <c r="A23" s="27" t="s">
        <v>209</v>
      </c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I96"/>
  <sheetViews>
    <sheetView showGridLines="0" workbookViewId="0"/>
  </sheetViews>
  <sheetFormatPr defaultRowHeight="12.75"/>
  <cols>
    <col min="1" max="1" width="3.28515625" customWidth="1"/>
    <col min="2" max="5" width="2.140625" customWidth="1"/>
    <col min="6" max="6" width="34.42578125" style="65" customWidth="1"/>
    <col min="7" max="7" width="20.7109375" style="65" customWidth="1"/>
    <col min="8" max="8" width="16.42578125" style="100" customWidth="1"/>
    <col min="9" max="9" width="21.85546875" style="65" customWidth="1"/>
  </cols>
  <sheetData>
    <row r="1" spans="1:9" ht="30">
      <c r="A1" s="2" t="s">
        <v>25</v>
      </c>
    </row>
    <row r="2" spans="1:9" ht="30">
      <c r="A2" s="1"/>
      <c r="D2" s="99" t="s">
        <v>264</v>
      </c>
      <c r="E2" s="103"/>
      <c r="F2" s="99"/>
      <c r="G2" s="99"/>
      <c r="H2" s="104"/>
    </row>
    <row r="3" spans="1:9" ht="19.5" customHeight="1">
      <c r="A3" s="1"/>
      <c r="D3" s="103"/>
      <c r="E3" s="99" t="s">
        <v>265</v>
      </c>
      <c r="F3" s="99"/>
      <c r="G3" s="105">
        <v>0.08</v>
      </c>
    </row>
    <row r="4" spans="1:9" ht="15.75">
      <c r="D4" s="103"/>
      <c r="E4" s="106" t="s">
        <v>266</v>
      </c>
      <c r="F4" s="99"/>
      <c r="G4" s="107">
        <v>4.4999999999999998E-2</v>
      </c>
    </row>
    <row r="5" spans="1:9" ht="15.75">
      <c r="B5" s="79"/>
      <c r="C5" s="79"/>
      <c r="D5" s="79"/>
      <c r="E5" s="79"/>
      <c r="F5" s="79"/>
      <c r="G5" s="89"/>
      <c r="I5" s="89"/>
    </row>
    <row r="6" spans="1:9" ht="32.25" thickBot="1">
      <c r="B6" s="80"/>
      <c r="C6" s="80"/>
      <c r="D6" s="80"/>
      <c r="E6" s="80"/>
      <c r="F6" s="80"/>
      <c r="G6" s="96">
        <v>2008</v>
      </c>
      <c r="H6" s="97" t="s">
        <v>263</v>
      </c>
      <c r="I6" s="96" t="s">
        <v>262</v>
      </c>
    </row>
    <row r="7" spans="1:9" ht="15.75">
      <c r="A7" s="88"/>
      <c r="B7" s="81" t="s">
        <v>210</v>
      </c>
      <c r="C7" s="81"/>
      <c r="D7" s="81"/>
      <c r="E7" s="81"/>
      <c r="F7" s="81"/>
      <c r="G7" s="90"/>
      <c r="H7" s="101"/>
      <c r="I7" s="90"/>
    </row>
    <row r="8" spans="1:9" ht="15.75">
      <c r="A8" s="88"/>
      <c r="B8" s="82"/>
      <c r="C8" s="82"/>
      <c r="D8" s="82" t="s">
        <v>211</v>
      </c>
      <c r="E8" s="82"/>
      <c r="F8" s="82"/>
      <c r="G8" s="90"/>
      <c r="H8" s="101"/>
      <c r="I8" s="90"/>
    </row>
    <row r="9" spans="1:9" ht="15.75">
      <c r="A9" s="88"/>
      <c r="B9" s="83"/>
      <c r="C9" s="83"/>
      <c r="D9" s="83"/>
      <c r="E9" s="83"/>
      <c r="F9" s="83" t="s">
        <v>212</v>
      </c>
      <c r="G9" s="91">
        <v>1662130.8</v>
      </c>
      <c r="H9" s="101">
        <f>G3</f>
        <v>0.08</v>
      </c>
      <c r="I9" s="91">
        <f>G9*(1+H9)</f>
        <v>1795101.2640000002</v>
      </c>
    </row>
    <row r="10" spans="1:9" ht="15.75">
      <c r="A10" s="88"/>
      <c r="B10" s="83"/>
      <c r="C10" s="83"/>
      <c r="D10" s="83"/>
      <c r="E10" s="83"/>
      <c r="F10" s="83" t="s">
        <v>213</v>
      </c>
      <c r="G10" s="90">
        <v>-2557.1999999999998</v>
      </c>
      <c r="H10" s="101">
        <f>H9</f>
        <v>0.08</v>
      </c>
      <c r="I10" s="90">
        <f>G10*(1+H10)</f>
        <v>-2761.7759999999998</v>
      </c>
    </row>
    <row r="11" spans="1:9" ht="20.25">
      <c r="A11" s="88"/>
      <c r="B11" s="83"/>
      <c r="C11" s="83"/>
      <c r="D11" s="83"/>
      <c r="E11" s="83"/>
      <c r="F11" s="83" t="s">
        <v>214</v>
      </c>
      <c r="G11" s="92">
        <v>0</v>
      </c>
      <c r="H11" s="101"/>
      <c r="I11" s="92">
        <v>0</v>
      </c>
    </row>
    <row r="12" spans="1:9" ht="20.25">
      <c r="A12" s="88"/>
      <c r="B12" s="83"/>
      <c r="C12" s="83"/>
      <c r="D12" s="84" t="s">
        <v>215</v>
      </c>
      <c r="E12" s="84"/>
      <c r="F12" s="84"/>
      <c r="G12" s="93">
        <f>SUBTOTAL(9, (G8:G11))</f>
        <v>1659573.6</v>
      </c>
      <c r="H12" s="101"/>
      <c r="I12" s="93">
        <f>SUBTOTAL(9, (I8:I11))</f>
        <v>1792339.4880000001</v>
      </c>
    </row>
    <row r="13" spans="1:9" ht="20.25">
      <c r="A13" s="88"/>
      <c r="B13" s="83"/>
      <c r="C13" s="83"/>
      <c r="D13" s="84"/>
      <c r="E13" s="84"/>
      <c r="F13" s="84"/>
      <c r="G13" s="93"/>
      <c r="H13" s="101"/>
      <c r="I13" s="93"/>
    </row>
    <row r="14" spans="1:9" ht="15.75">
      <c r="A14" s="88"/>
      <c r="B14" s="82"/>
      <c r="C14" s="82"/>
      <c r="D14" s="82" t="s">
        <v>216</v>
      </c>
      <c r="E14" s="82"/>
      <c r="F14" s="82"/>
      <c r="G14" s="90"/>
      <c r="H14" s="101"/>
      <c r="I14" s="90"/>
    </row>
    <row r="15" spans="1:9" ht="15.75">
      <c r="A15" s="88"/>
      <c r="B15" s="83"/>
      <c r="C15" s="83"/>
      <c r="D15" s="83"/>
      <c r="E15" s="83"/>
      <c r="F15" s="83" t="s">
        <v>217</v>
      </c>
      <c r="G15" s="90">
        <v>1125367.08</v>
      </c>
      <c r="H15" s="101">
        <f>G4</f>
        <v>4.4999999999999998E-2</v>
      </c>
      <c r="I15" s="90">
        <f>G15*(1+H15)</f>
        <v>1176008.5985999999</v>
      </c>
    </row>
    <row r="16" spans="1:9" ht="20.25">
      <c r="A16" s="88"/>
      <c r="B16" s="83"/>
      <c r="C16" s="83"/>
      <c r="D16" s="83"/>
      <c r="E16" s="83"/>
      <c r="F16" s="83" t="s">
        <v>218</v>
      </c>
      <c r="G16" s="92">
        <v>-2177.16</v>
      </c>
      <c r="H16" s="101">
        <f>$H$15</f>
        <v>4.4999999999999998E-2</v>
      </c>
      <c r="I16" s="92">
        <f>G16*(1+H16)</f>
        <v>-2275.1321999999996</v>
      </c>
    </row>
    <row r="17" spans="1:9" ht="20.25">
      <c r="A17" s="88"/>
      <c r="B17" s="83"/>
      <c r="C17" s="83"/>
      <c r="D17" s="84" t="s">
        <v>219</v>
      </c>
      <c r="E17" s="84"/>
      <c r="F17" s="84"/>
      <c r="G17" s="93">
        <f>SUBTOTAL(9, (G14:G16))</f>
        <v>1123189.9200000002</v>
      </c>
      <c r="H17" s="101"/>
      <c r="I17" s="93">
        <f>SUBTOTAL(9, (I14:I16))</f>
        <v>1173733.4663999998</v>
      </c>
    </row>
    <row r="18" spans="1:9" ht="20.25">
      <c r="A18" s="88"/>
      <c r="B18" s="83"/>
      <c r="C18" s="83"/>
      <c r="D18" s="84"/>
      <c r="E18" s="84"/>
      <c r="F18" s="84"/>
      <c r="G18" s="93"/>
      <c r="H18" s="101"/>
      <c r="I18" s="93"/>
    </row>
    <row r="19" spans="1:9" ht="20.25">
      <c r="A19" s="88"/>
      <c r="B19" s="83"/>
      <c r="C19" s="84" t="s">
        <v>220</v>
      </c>
      <c r="D19" s="84"/>
      <c r="E19" s="84"/>
      <c r="F19" s="84"/>
      <c r="G19" s="93">
        <f>G12-G17</f>
        <v>536383.67999999993</v>
      </c>
      <c r="H19" s="101"/>
      <c r="I19" s="93">
        <f>I12-I17</f>
        <v>618606.02160000033</v>
      </c>
    </row>
    <row r="20" spans="1:9" ht="15.75">
      <c r="A20" s="88"/>
      <c r="B20" s="83"/>
      <c r="C20" s="84" t="s">
        <v>268</v>
      </c>
      <c r="D20" s="84"/>
      <c r="E20" s="84"/>
      <c r="F20" s="84"/>
      <c r="G20" s="102">
        <f>G19/G12</f>
        <v>0.32320571983068414</v>
      </c>
      <c r="H20" s="101"/>
      <c r="I20" s="102">
        <f>I19/I12</f>
        <v>0.34513886779913444</v>
      </c>
    </row>
    <row r="21" spans="1:9" ht="15.75">
      <c r="A21" s="88"/>
      <c r="B21" s="83"/>
      <c r="C21" s="84"/>
      <c r="D21" s="84"/>
      <c r="E21" s="84"/>
      <c r="F21" s="84"/>
      <c r="G21" s="102"/>
      <c r="H21" s="101"/>
      <c r="I21" s="102"/>
    </row>
    <row r="22" spans="1:9" ht="15.75">
      <c r="A22" s="88"/>
      <c r="B22" s="82"/>
      <c r="C22" s="82"/>
      <c r="D22" s="82" t="s">
        <v>221</v>
      </c>
      <c r="E22" s="82"/>
      <c r="F22" s="82"/>
      <c r="G22" s="90"/>
      <c r="H22" s="101"/>
      <c r="I22" s="90"/>
    </row>
    <row r="23" spans="1:9" ht="15.75">
      <c r="A23" s="88"/>
      <c r="B23" s="82"/>
      <c r="C23" s="82"/>
      <c r="D23" s="82"/>
      <c r="E23" s="82" t="s">
        <v>222</v>
      </c>
      <c r="F23" s="82"/>
      <c r="G23" s="90"/>
      <c r="H23" s="101"/>
      <c r="I23" s="90"/>
    </row>
    <row r="24" spans="1:9" ht="15.75">
      <c r="A24" s="88"/>
      <c r="B24" s="83"/>
      <c r="C24" s="83"/>
      <c r="D24" s="83"/>
      <c r="E24" s="83"/>
      <c r="F24" s="83" t="s">
        <v>223</v>
      </c>
      <c r="G24" s="90">
        <v>6966.48</v>
      </c>
      <c r="H24" s="101">
        <f>$H$15</f>
        <v>4.4999999999999998E-2</v>
      </c>
      <c r="I24" s="90">
        <f>G24*(1+H24)</f>
        <v>7279.9715999999989</v>
      </c>
    </row>
    <row r="25" spans="1:9" ht="15.75">
      <c r="A25" s="88"/>
      <c r="B25" s="83"/>
      <c r="C25" s="83"/>
      <c r="D25" s="83"/>
      <c r="E25" s="83"/>
      <c r="F25" s="83" t="s">
        <v>224</v>
      </c>
      <c r="G25" s="90">
        <v>7200</v>
      </c>
      <c r="H25" s="101">
        <f>$H$15</f>
        <v>4.4999999999999998E-2</v>
      </c>
      <c r="I25" s="90">
        <f>G25*(1+H25)</f>
        <v>7523.9999999999991</v>
      </c>
    </row>
    <row r="26" spans="1:9" ht="20.25">
      <c r="A26" s="88"/>
      <c r="B26" s="83"/>
      <c r="C26" s="83"/>
      <c r="D26" s="83"/>
      <c r="E26" s="83"/>
      <c r="F26" s="83" t="s">
        <v>225</v>
      </c>
      <c r="G26" s="94">
        <v>1516.8</v>
      </c>
      <c r="H26" s="101">
        <f>$H$15</f>
        <v>4.4999999999999998E-2</v>
      </c>
      <c r="I26" s="94">
        <f>G26*(1+H26)</f>
        <v>1585.0559999999998</v>
      </c>
    </row>
    <row r="27" spans="1:9" ht="20.25">
      <c r="A27" s="88"/>
      <c r="B27" s="83"/>
      <c r="C27" s="83"/>
      <c r="D27" s="83"/>
      <c r="E27" s="84" t="s">
        <v>226</v>
      </c>
      <c r="F27" s="84"/>
      <c r="G27" s="93">
        <f>SUBTOTAL(9, (G23:G26))</f>
        <v>15683.279999999999</v>
      </c>
      <c r="H27" s="101"/>
      <c r="I27" s="93">
        <f>SUBTOTAL(9, (I23:I26))</f>
        <v>16389.027599999998</v>
      </c>
    </row>
    <row r="28" spans="1:9" ht="20.25">
      <c r="A28" s="88"/>
      <c r="B28" s="83"/>
      <c r="C28" s="83"/>
      <c r="D28" s="83"/>
      <c r="E28" s="84"/>
      <c r="F28" s="84"/>
      <c r="G28" s="93"/>
      <c r="H28" s="101"/>
      <c r="I28" s="93"/>
    </row>
    <row r="29" spans="1:9" ht="15.75">
      <c r="A29" s="88"/>
      <c r="B29" s="83"/>
      <c r="C29" s="83"/>
      <c r="D29" s="83"/>
      <c r="E29" s="83"/>
      <c r="F29" s="83" t="s">
        <v>227</v>
      </c>
      <c r="G29" s="90">
        <v>516</v>
      </c>
      <c r="H29" s="101">
        <f>$H$15</f>
        <v>4.4999999999999998E-2</v>
      </c>
      <c r="I29" s="90">
        <f>G29*(1+H29)</f>
        <v>539.21999999999991</v>
      </c>
    </row>
    <row r="30" spans="1:9" ht="15.75">
      <c r="A30" s="88"/>
      <c r="B30" s="83"/>
      <c r="C30" s="83"/>
      <c r="D30" s="83"/>
      <c r="E30" s="83"/>
      <c r="F30" s="83" t="s">
        <v>228</v>
      </c>
      <c r="G30" s="90">
        <v>571.55999999999995</v>
      </c>
      <c r="H30" s="101">
        <f>$H$15</f>
        <v>4.4999999999999998E-2</v>
      </c>
      <c r="I30" s="90">
        <f>G30*(1+H30)</f>
        <v>597.28019999999992</v>
      </c>
    </row>
    <row r="31" spans="1:9" ht="15.75">
      <c r="A31" s="88"/>
      <c r="B31" s="82"/>
      <c r="C31" s="82"/>
      <c r="D31" s="82"/>
      <c r="E31" s="82" t="s">
        <v>229</v>
      </c>
      <c r="F31" s="82"/>
      <c r="G31" s="90">
        <v>0</v>
      </c>
      <c r="H31" s="101"/>
      <c r="I31" s="90"/>
    </row>
    <row r="32" spans="1:9" ht="15.75">
      <c r="A32" s="88"/>
      <c r="B32" s="83"/>
      <c r="C32" s="83"/>
      <c r="D32" s="83"/>
      <c r="E32" s="83"/>
      <c r="F32" s="83" t="s">
        <v>230</v>
      </c>
      <c r="G32" s="90">
        <v>3000</v>
      </c>
      <c r="H32" s="101">
        <f>$H$15</f>
        <v>4.4999999999999998E-2</v>
      </c>
      <c r="I32" s="90">
        <f>G32*(1+H32)</f>
        <v>3135</v>
      </c>
    </row>
    <row r="33" spans="1:9" ht="20.25">
      <c r="A33" s="88"/>
      <c r="B33" s="83"/>
      <c r="C33" s="83"/>
      <c r="D33" s="83"/>
      <c r="E33" s="83"/>
      <c r="F33" s="83" t="s">
        <v>231</v>
      </c>
      <c r="G33" s="94">
        <v>900</v>
      </c>
      <c r="H33" s="101">
        <f>$H$15</f>
        <v>4.4999999999999998E-2</v>
      </c>
      <c r="I33" s="94">
        <f>G33*(1+H33)</f>
        <v>940.49999999999989</v>
      </c>
    </row>
    <row r="34" spans="1:9" ht="20.25">
      <c r="A34" s="88"/>
      <c r="B34" s="83"/>
      <c r="C34" s="83"/>
      <c r="D34" s="83"/>
      <c r="E34" s="84" t="s">
        <v>232</v>
      </c>
      <c r="F34" s="84"/>
      <c r="G34" s="93">
        <f>SUBTOTAL(9, (G31:G33))</f>
        <v>3900</v>
      </c>
      <c r="H34" s="101"/>
      <c r="I34" s="93">
        <f>SUBTOTAL(9, (I31:I33))</f>
        <v>4075.5</v>
      </c>
    </row>
    <row r="35" spans="1:9" ht="20.25">
      <c r="A35" s="88"/>
      <c r="B35" s="83"/>
      <c r="C35" s="83"/>
      <c r="D35" s="83"/>
      <c r="E35" s="84"/>
      <c r="F35" s="84"/>
      <c r="G35" s="93"/>
      <c r="H35" s="101"/>
      <c r="I35" s="93"/>
    </row>
    <row r="36" spans="1:9" ht="15.75">
      <c r="A36" s="88"/>
      <c r="B36" s="83"/>
      <c r="C36" s="83"/>
      <c r="D36" s="83"/>
      <c r="E36" s="83"/>
      <c r="F36" s="83" t="s">
        <v>233</v>
      </c>
      <c r="G36" s="90">
        <v>1241.6400000000001</v>
      </c>
      <c r="H36" s="101">
        <f t="shared" ref="H36:H41" si="0">$H$15</f>
        <v>4.4999999999999998E-2</v>
      </c>
      <c r="I36" s="90">
        <f t="shared" ref="I36:I41" si="1">G36*(1+H36)</f>
        <v>1297.5137999999999</v>
      </c>
    </row>
    <row r="37" spans="1:9" ht="15.75">
      <c r="A37" s="88"/>
      <c r="B37" s="83"/>
      <c r="C37" s="83"/>
      <c r="D37" s="83"/>
      <c r="E37" s="83"/>
      <c r="F37" s="83" t="s">
        <v>234</v>
      </c>
      <c r="G37" s="90">
        <v>8042.76</v>
      </c>
      <c r="H37" s="101">
        <f t="shared" si="0"/>
        <v>4.4999999999999998E-2</v>
      </c>
      <c r="I37" s="90">
        <f t="shared" si="1"/>
        <v>8404.6841999999997</v>
      </c>
    </row>
    <row r="38" spans="1:9" ht="15.75">
      <c r="A38" s="88"/>
      <c r="B38" s="83"/>
      <c r="C38" s="83"/>
      <c r="D38" s="83"/>
      <c r="E38" s="83"/>
      <c r="F38" s="83" t="s">
        <v>235</v>
      </c>
      <c r="G38" s="90">
        <v>9889.44</v>
      </c>
      <c r="H38" s="101">
        <f t="shared" si="0"/>
        <v>4.4999999999999998E-2</v>
      </c>
      <c r="I38" s="90">
        <f t="shared" si="1"/>
        <v>10334.4648</v>
      </c>
    </row>
    <row r="39" spans="1:9" ht="15.75">
      <c r="A39" s="88"/>
      <c r="B39" s="83"/>
      <c r="C39" s="83"/>
      <c r="D39" s="83"/>
      <c r="E39" s="83"/>
      <c r="F39" s="83" t="s">
        <v>236</v>
      </c>
      <c r="G39" s="90">
        <v>1046.28</v>
      </c>
      <c r="H39" s="101">
        <f t="shared" si="0"/>
        <v>4.4999999999999998E-2</v>
      </c>
      <c r="I39" s="90">
        <f t="shared" si="1"/>
        <v>1093.3625999999999</v>
      </c>
    </row>
    <row r="40" spans="1:9" ht="15.75">
      <c r="A40" s="88"/>
      <c r="B40" s="83"/>
      <c r="C40" s="83"/>
      <c r="D40" s="83"/>
      <c r="E40" s="83"/>
      <c r="F40" s="83" t="s">
        <v>237</v>
      </c>
      <c r="G40" s="90">
        <v>31200</v>
      </c>
      <c r="H40" s="101">
        <f t="shared" si="0"/>
        <v>4.4999999999999998E-2</v>
      </c>
      <c r="I40" s="90">
        <f t="shared" si="1"/>
        <v>32603.999999999996</v>
      </c>
    </row>
    <row r="41" spans="1:9" ht="15.75">
      <c r="A41" s="88"/>
      <c r="B41" s="83"/>
      <c r="C41" s="83"/>
      <c r="D41" s="83"/>
      <c r="E41" s="83"/>
      <c r="F41" s="83" t="s">
        <v>238</v>
      </c>
      <c r="G41" s="90">
        <v>18543.599999999999</v>
      </c>
      <c r="H41" s="101">
        <f t="shared" si="0"/>
        <v>4.4999999999999998E-2</v>
      </c>
      <c r="I41" s="90">
        <f t="shared" si="1"/>
        <v>19378.061999999998</v>
      </c>
    </row>
    <row r="42" spans="1:9" ht="15.75">
      <c r="A42" s="88"/>
      <c r="B42" s="83"/>
      <c r="C42" s="83"/>
      <c r="D42" s="83"/>
      <c r="E42" s="83"/>
      <c r="F42" s="83"/>
      <c r="G42" s="90"/>
      <c r="H42" s="101"/>
      <c r="I42" s="90"/>
    </row>
    <row r="43" spans="1:9" ht="15.75">
      <c r="A43" s="88"/>
      <c r="B43" s="82"/>
      <c r="C43" s="82"/>
      <c r="D43" s="82"/>
      <c r="E43" s="82" t="s">
        <v>239</v>
      </c>
      <c r="F43" s="82"/>
      <c r="G43" s="90"/>
      <c r="H43" s="101"/>
      <c r="I43" s="90"/>
    </row>
    <row r="44" spans="1:9" ht="20.25">
      <c r="A44" s="88"/>
      <c r="B44" s="83"/>
      <c r="C44" s="83"/>
      <c r="D44" s="83"/>
      <c r="E44" s="83"/>
      <c r="F44" s="83" t="s">
        <v>240</v>
      </c>
      <c r="G44" s="94">
        <v>41076</v>
      </c>
      <c r="H44" s="101">
        <f>H30</f>
        <v>4.4999999999999998E-2</v>
      </c>
      <c r="I44" s="94">
        <f>G44*(1+H44)</f>
        <v>42924.42</v>
      </c>
    </row>
    <row r="45" spans="1:9" ht="20.25">
      <c r="A45" s="88"/>
      <c r="B45" s="83"/>
      <c r="C45" s="83"/>
      <c r="D45" s="83"/>
      <c r="E45" s="84" t="s">
        <v>241</v>
      </c>
      <c r="F45" s="84"/>
      <c r="G45" s="94">
        <f>SUBTOTAL(9, (G43:G44))</f>
        <v>41076</v>
      </c>
      <c r="H45" s="101"/>
      <c r="I45" s="94">
        <f>SUBTOTAL(9, (I43:I44))</f>
        <v>42924.42</v>
      </c>
    </row>
    <row r="46" spans="1:9" ht="20.25">
      <c r="A46" s="88"/>
      <c r="B46" s="83"/>
      <c r="C46" s="83"/>
      <c r="D46" s="83"/>
      <c r="E46" s="84"/>
      <c r="F46" s="84"/>
      <c r="G46" s="94"/>
      <c r="H46" s="101"/>
      <c r="I46" s="94"/>
    </row>
    <row r="47" spans="1:9" ht="15.75">
      <c r="A47" s="88"/>
      <c r="B47" s="82"/>
      <c r="C47" s="82"/>
      <c r="D47" s="82"/>
      <c r="E47" s="82" t="s">
        <v>242</v>
      </c>
      <c r="F47" s="82"/>
      <c r="G47" s="90"/>
      <c r="H47" s="101"/>
      <c r="I47" s="90"/>
    </row>
    <row r="48" spans="1:9" ht="15.75">
      <c r="A48" s="88"/>
      <c r="B48" s="83"/>
      <c r="C48" s="83"/>
      <c r="D48" s="83"/>
      <c r="E48" s="83"/>
      <c r="F48" s="83" t="s">
        <v>243</v>
      </c>
      <c r="G48" s="90">
        <v>777.36</v>
      </c>
      <c r="H48" s="101">
        <f>$H$15</f>
        <v>4.4999999999999998E-2</v>
      </c>
      <c r="I48" s="90">
        <f>G48*(1+H48)</f>
        <v>812.34119999999996</v>
      </c>
    </row>
    <row r="49" spans="1:9" ht="20.25">
      <c r="A49" s="88"/>
      <c r="B49" s="83"/>
      <c r="C49" s="83"/>
      <c r="D49" s="83"/>
      <c r="E49" s="83"/>
      <c r="F49" s="83" t="s">
        <v>244</v>
      </c>
      <c r="G49" s="94">
        <v>0</v>
      </c>
      <c r="H49" s="101">
        <f>$H$15</f>
        <v>4.4999999999999998E-2</v>
      </c>
      <c r="I49" s="94">
        <f>G49*(1+H49)</f>
        <v>0</v>
      </c>
    </row>
    <row r="50" spans="1:9" ht="20.25">
      <c r="A50" s="88"/>
      <c r="B50" s="83"/>
      <c r="C50" s="83"/>
      <c r="D50" s="83"/>
      <c r="E50" s="84" t="s">
        <v>245</v>
      </c>
      <c r="F50" s="84"/>
      <c r="G50" s="93">
        <f>SUBTOTAL(9, (G47:G49))</f>
        <v>777.36</v>
      </c>
      <c r="H50" s="101"/>
      <c r="I50" s="93">
        <f>SUBTOTAL(9, (I47:I49))</f>
        <v>812.34119999999996</v>
      </c>
    </row>
    <row r="51" spans="1:9" ht="20.25">
      <c r="A51" s="88"/>
      <c r="B51" s="83"/>
      <c r="C51" s="83"/>
      <c r="D51" s="83"/>
      <c r="E51" s="84"/>
      <c r="F51" s="84"/>
      <c r="G51" s="93"/>
      <c r="H51" s="101"/>
      <c r="I51" s="93"/>
    </row>
    <row r="52" spans="1:9" ht="15.75">
      <c r="A52" s="88"/>
      <c r="B52" s="82"/>
      <c r="C52" s="82"/>
      <c r="D52" s="82"/>
      <c r="E52" s="82" t="s">
        <v>246</v>
      </c>
      <c r="F52" s="82"/>
      <c r="G52" s="90"/>
      <c r="H52" s="101"/>
      <c r="I52" s="90"/>
    </row>
    <row r="53" spans="1:9" ht="20.25">
      <c r="A53" s="88"/>
      <c r="B53" s="83"/>
      <c r="C53" s="83"/>
      <c r="D53" s="83"/>
      <c r="E53" s="83"/>
      <c r="F53" s="83" t="s">
        <v>247</v>
      </c>
      <c r="G53" s="94">
        <v>12000</v>
      </c>
      <c r="H53" s="101">
        <f>$H$15</f>
        <v>4.4999999999999998E-2</v>
      </c>
      <c r="I53" s="94">
        <f>G53*(1+H53)</f>
        <v>12540</v>
      </c>
    </row>
    <row r="54" spans="1:9" ht="20.25">
      <c r="A54" s="88"/>
      <c r="B54" s="83"/>
      <c r="C54" s="83"/>
      <c r="D54" s="83"/>
      <c r="E54" s="84" t="s">
        <v>248</v>
      </c>
      <c r="F54" s="84"/>
      <c r="G54" s="94">
        <f>SUBTOTAL(9, (G52:G53))</f>
        <v>12000</v>
      </c>
      <c r="H54" s="101"/>
      <c r="I54" s="94">
        <f>SUBTOTAL(9, (I52:I53))</f>
        <v>12540</v>
      </c>
    </row>
    <row r="55" spans="1:9" ht="20.25">
      <c r="A55" s="88"/>
      <c r="B55" s="83"/>
      <c r="C55" s="83"/>
      <c r="D55" s="83"/>
      <c r="E55" s="84"/>
      <c r="F55" s="84"/>
      <c r="G55" s="94"/>
      <c r="H55" s="101"/>
      <c r="I55" s="94"/>
    </row>
    <row r="56" spans="1:9" ht="20.25">
      <c r="A56" s="88"/>
      <c r="B56" s="83"/>
      <c r="C56" s="83"/>
      <c r="D56" s="83"/>
      <c r="E56" s="83"/>
      <c r="F56" s="83" t="s">
        <v>249</v>
      </c>
      <c r="G56" s="94">
        <v>5670.34</v>
      </c>
      <c r="H56" s="101">
        <f>$H$15</f>
        <v>4.4999999999999998E-2</v>
      </c>
      <c r="I56" s="94">
        <f>G56*(1+H56)</f>
        <v>5925.5052999999998</v>
      </c>
    </row>
    <row r="57" spans="1:9" ht="20.25">
      <c r="A57" s="88"/>
      <c r="B57" s="83"/>
      <c r="C57" s="83"/>
      <c r="D57" s="84" t="s">
        <v>250</v>
      </c>
      <c r="E57" s="84"/>
      <c r="F57" s="84"/>
      <c r="G57" s="93">
        <f>G27+G29+G30+G34+G36+G37+G38+G39+G40+G41+G45+G50+G54+G56</f>
        <v>150158.25999999998</v>
      </c>
      <c r="H57" s="101"/>
      <c r="I57" s="93">
        <f>I27+I29+I30+I34+I36+I37+I38+I39+I40+I41+I45+I50+I54+I56</f>
        <v>156915.38169999997</v>
      </c>
    </row>
    <row r="58" spans="1:9" ht="20.25">
      <c r="A58" s="88"/>
      <c r="B58" s="83"/>
      <c r="C58" s="83"/>
      <c r="D58" s="84"/>
      <c r="E58" s="84"/>
      <c r="F58" s="84"/>
      <c r="G58" s="93"/>
      <c r="H58" s="101"/>
      <c r="I58" s="93"/>
    </row>
    <row r="59" spans="1:9" ht="20.25">
      <c r="A59" s="88"/>
      <c r="B59" s="85" t="s">
        <v>251</v>
      </c>
      <c r="C59" s="85"/>
      <c r="D59" s="85"/>
      <c r="E59" s="85"/>
      <c r="F59" s="85"/>
      <c r="G59" s="93">
        <f>G19-G57</f>
        <v>386225.41999999993</v>
      </c>
      <c r="H59" s="101"/>
      <c r="I59" s="93">
        <f>I19-I57</f>
        <v>461690.63990000036</v>
      </c>
    </row>
    <row r="60" spans="1:9" ht="20.25">
      <c r="A60" s="88"/>
      <c r="B60" s="85"/>
      <c r="C60" s="85"/>
      <c r="D60" s="85"/>
      <c r="E60" s="85"/>
      <c r="F60" s="85"/>
      <c r="G60" s="93"/>
      <c r="H60" s="101"/>
      <c r="I60" s="93"/>
    </row>
    <row r="61" spans="1:9" ht="15.75">
      <c r="A61" s="88"/>
      <c r="B61" s="81" t="s">
        <v>252</v>
      </c>
      <c r="C61" s="81"/>
      <c r="D61" s="81"/>
      <c r="E61" s="81"/>
      <c r="F61" s="81"/>
      <c r="G61" s="90"/>
      <c r="H61" s="101"/>
      <c r="I61" s="90"/>
    </row>
    <row r="62" spans="1:9" ht="15.75">
      <c r="A62" s="88"/>
      <c r="B62" s="81"/>
      <c r="C62" s="81"/>
      <c r="D62" s="81"/>
      <c r="E62" s="81"/>
      <c r="F62" s="81"/>
      <c r="G62" s="90"/>
      <c r="H62" s="101"/>
      <c r="I62" s="90"/>
    </row>
    <row r="63" spans="1:9" ht="15.75">
      <c r="A63" s="88"/>
      <c r="B63" s="82"/>
      <c r="C63" s="82"/>
      <c r="D63" s="82" t="s">
        <v>253</v>
      </c>
      <c r="E63" s="82"/>
      <c r="F63" s="82"/>
      <c r="G63" s="90"/>
      <c r="H63" s="101"/>
      <c r="I63" s="90"/>
    </row>
    <row r="64" spans="1:9" ht="15.75">
      <c r="A64" s="88"/>
      <c r="B64" s="83"/>
      <c r="C64" s="83"/>
      <c r="D64" s="83"/>
      <c r="E64" s="83"/>
      <c r="F64" s="83" t="s">
        <v>254</v>
      </c>
      <c r="G64" s="90">
        <v>3000</v>
      </c>
      <c r="H64" s="101">
        <f>$G$3</f>
        <v>0.08</v>
      </c>
      <c r="I64" s="90">
        <f>G64*(1+H64)</f>
        <v>3240</v>
      </c>
    </row>
    <row r="65" spans="1:9" ht="15.75">
      <c r="A65" s="88"/>
      <c r="B65" s="83"/>
      <c r="C65" s="83"/>
      <c r="D65" s="83"/>
      <c r="E65" s="83"/>
      <c r="F65" s="83" t="s">
        <v>255</v>
      </c>
      <c r="G65" s="90">
        <v>2314</v>
      </c>
      <c r="H65" s="101">
        <f>$G$3</f>
        <v>0.08</v>
      </c>
      <c r="I65" s="90">
        <f>G65*(1+H65)</f>
        <v>2499.1200000000003</v>
      </c>
    </row>
    <row r="66" spans="1:9" ht="20.25">
      <c r="A66" s="88"/>
      <c r="B66" s="83"/>
      <c r="C66" s="83"/>
      <c r="D66" s="83"/>
      <c r="E66" s="83"/>
      <c r="F66" s="83" t="s">
        <v>256</v>
      </c>
      <c r="G66" s="94">
        <v>6312</v>
      </c>
      <c r="H66" s="101">
        <f>$G$3</f>
        <v>0.08</v>
      </c>
      <c r="I66" s="94">
        <f>G66*(1+H66)</f>
        <v>6816.96</v>
      </c>
    </row>
    <row r="67" spans="1:9" ht="20.25">
      <c r="A67" s="88"/>
      <c r="B67" s="83"/>
      <c r="C67" s="83"/>
      <c r="D67" s="84" t="s">
        <v>257</v>
      </c>
      <c r="E67" s="84"/>
      <c r="F67" s="84"/>
      <c r="G67" s="93">
        <f>SUBTOTAL(9, (G63:G66))</f>
        <v>11626</v>
      </c>
      <c r="H67" s="101"/>
      <c r="I67" s="93">
        <f>SUBTOTAL(9, (I63:I66))</f>
        <v>12556.080000000002</v>
      </c>
    </row>
    <row r="68" spans="1:9" ht="20.25">
      <c r="A68" s="88"/>
      <c r="B68" s="83"/>
      <c r="C68" s="83"/>
      <c r="D68" s="84"/>
      <c r="E68" s="84"/>
      <c r="F68" s="84"/>
      <c r="G68" s="93"/>
      <c r="H68" s="101"/>
      <c r="I68" s="93"/>
    </row>
    <row r="69" spans="1:9" ht="20.25">
      <c r="A69" s="88"/>
      <c r="B69" s="82"/>
      <c r="C69" s="82"/>
      <c r="D69" s="82" t="s">
        <v>258</v>
      </c>
      <c r="E69" s="82"/>
      <c r="F69" s="82"/>
      <c r="G69" s="94"/>
      <c r="H69" s="101"/>
      <c r="I69" s="94"/>
    </row>
    <row r="70" spans="1:9" ht="20.25">
      <c r="A70" s="88"/>
      <c r="B70" s="83"/>
      <c r="C70" s="83"/>
      <c r="D70" s="83"/>
      <c r="E70" s="83"/>
      <c r="F70" s="83" t="s">
        <v>259</v>
      </c>
      <c r="G70" s="94">
        <v>2136</v>
      </c>
      <c r="H70" s="101">
        <f>$H$15</f>
        <v>4.4999999999999998E-2</v>
      </c>
      <c r="I70" s="94">
        <f>G70*(1+H70)</f>
        <v>2232.12</v>
      </c>
    </row>
    <row r="71" spans="1:9" ht="20.25">
      <c r="A71" s="88"/>
      <c r="B71" s="83"/>
      <c r="C71" s="83"/>
      <c r="D71" s="84" t="s">
        <v>260</v>
      </c>
      <c r="E71" s="84"/>
      <c r="F71" s="84"/>
      <c r="G71" s="94">
        <f>SUBTOTAL(9, (G69:G70))</f>
        <v>2136</v>
      </c>
      <c r="H71" s="101"/>
      <c r="I71" s="94">
        <f>SUBTOTAL(9, (I69:I70))</f>
        <v>2232.12</v>
      </c>
    </row>
    <row r="72" spans="1:9" ht="20.25">
      <c r="A72" s="88"/>
      <c r="B72" s="83"/>
      <c r="C72" s="83"/>
      <c r="D72" s="84"/>
      <c r="E72" s="84"/>
      <c r="F72" s="84"/>
      <c r="G72" s="94"/>
      <c r="H72" s="101"/>
      <c r="I72" s="94"/>
    </row>
    <row r="73" spans="1:9" ht="20.25">
      <c r="A73" s="88"/>
      <c r="B73" s="85" t="s">
        <v>261</v>
      </c>
      <c r="C73" s="85"/>
      <c r="D73" s="85"/>
      <c r="E73" s="85"/>
      <c r="F73" s="85"/>
      <c r="G73" s="93">
        <f>G67-G71</f>
        <v>9490</v>
      </c>
      <c r="H73" s="101"/>
      <c r="I73" s="93">
        <f>I67-I71</f>
        <v>10323.960000000003</v>
      </c>
    </row>
    <row r="74" spans="1:9" ht="20.25">
      <c r="B74" s="85"/>
      <c r="C74" s="85"/>
      <c r="D74" s="85"/>
      <c r="E74" s="85"/>
      <c r="F74" s="85"/>
      <c r="G74" s="93"/>
      <c r="H74" s="101"/>
      <c r="I74" s="93"/>
    </row>
    <row r="75" spans="1:9" ht="18">
      <c r="B75" s="86" t="s">
        <v>267</v>
      </c>
      <c r="C75" s="86"/>
      <c r="D75" s="86"/>
      <c r="E75" s="86"/>
      <c r="F75" s="86"/>
      <c r="G75" s="95">
        <f>G59+G73</f>
        <v>395715.41999999993</v>
      </c>
      <c r="H75" s="101"/>
      <c r="I75" s="95">
        <f>I59+I73</f>
        <v>472014.59990000038</v>
      </c>
    </row>
    <row r="76" spans="1:9" ht="15.75">
      <c r="H76" s="101"/>
    </row>
    <row r="77" spans="1:9" ht="15.75">
      <c r="H77" s="101"/>
    </row>
    <row r="78" spans="1:9" ht="15.75">
      <c r="H78" s="101"/>
    </row>
    <row r="79" spans="1:9" ht="15.75">
      <c r="H79" s="101"/>
    </row>
    <row r="80" spans="1:9" ht="32.25" thickBot="1">
      <c r="F80" s="108" t="s">
        <v>266</v>
      </c>
      <c r="G80" s="110" t="s">
        <v>269</v>
      </c>
      <c r="H80" s="110" t="s">
        <v>220</v>
      </c>
      <c r="I80" s="110" t="s">
        <v>268</v>
      </c>
    </row>
    <row r="81" spans="6:9" ht="19.5" customHeight="1">
      <c r="F81" s="112"/>
      <c r="G81" s="114"/>
      <c r="H81" s="114"/>
      <c r="I81" s="115"/>
    </row>
    <row r="82" spans="6:9" ht="15.75">
      <c r="F82" s="113">
        <v>0.01</v>
      </c>
      <c r="G82" s="111"/>
      <c r="H82" s="111"/>
      <c r="I82" s="105"/>
    </row>
    <row r="83" spans="6:9" ht="15.75">
      <c r="F83" s="113">
        <v>1.4999999999999999E-2</v>
      </c>
      <c r="G83" s="111"/>
      <c r="H83" s="111"/>
      <c r="I83" s="105"/>
    </row>
    <row r="84" spans="6:9" ht="15.75">
      <c r="F84" s="113">
        <v>0.02</v>
      </c>
      <c r="G84" s="111"/>
      <c r="H84" s="111"/>
      <c r="I84" s="105"/>
    </row>
    <row r="85" spans="6:9" ht="15.75">
      <c r="F85" s="113">
        <v>2.5000000000000001E-2</v>
      </c>
      <c r="G85" s="111"/>
      <c r="H85" s="111"/>
      <c r="I85" s="105"/>
    </row>
    <row r="86" spans="6:9" ht="15.75">
      <c r="F86" s="113">
        <v>0.03</v>
      </c>
      <c r="G86" s="111"/>
      <c r="H86" s="111"/>
      <c r="I86" s="105"/>
    </row>
    <row r="87" spans="6:9" ht="15.75">
      <c r="F87" s="113">
        <v>3.5000000000000003E-2</v>
      </c>
      <c r="G87" s="111"/>
      <c r="H87" s="111"/>
      <c r="I87" s="105"/>
    </row>
    <row r="88" spans="6:9" ht="15.75">
      <c r="F88" s="113">
        <v>0.04</v>
      </c>
      <c r="G88" s="111"/>
      <c r="H88" s="111"/>
      <c r="I88" s="105"/>
    </row>
    <row r="89" spans="6:9" ht="15.75">
      <c r="F89" s="113">
        <v>4.4999999999999998E-2</v>
      </c>
      <c r="G89" s="111"/>
      <c r="H89" s="111"/>
      <c r="I89" s="105"/>
    </row>
    <row r="90" spans="6:9" ht="15.75">
      <c r="F90" s="113">
        <v>0.05</v>
      </c>
      <c r="G90" s="111"/>
      <c r="H90" s="111"/>
      <c r="I90" s="105"/>
    </row>
    <row r="91" spans="6:9" ht="15.75">
      <c r="F91" s="113">
        <v>5.5E-2</v>
      </c>
      <c r="G91" s="111"/>
      <c r="H91" s="111"/>
      <c r="I91" s="105"/>
    </row>
    <row r="92" spans="6:9" ht="15.75">
      <c r="F92" s="113">
        <v>0.06</v>
      </c>
      <c r="G92" s="111"/>
      <c r="H92" s="111"/>
      <c r="I92" s="105"/>
    </row>
    <row r="93" spans="6:9" ht="15.75">
      <c r="F93" s="113">
        <v>6.5000000000000002E-2</v>
      </c>
      <c r="G93" s="111"/>
      <c r="H93" s="111"/>
      <c r="I93" s="105"/>
    </row>
    <row r="94" spans="6:9" ht="15.75">
      <c r="F94" s="113">
        <v>7.0000000000000007E-2</v>
      </c>
      <c r="G94" s="111"/>
      <c r="H94" s="111"/>
      <c r="I94" s="105"/>
    </row>
    <row r="95" spans="6:9" ht="15.75">
      <c r="F95" s="113">
        <v>7.4999999999999997E-2</v>
      </c>
      <c r="G95" s="111"/>
      <c r="H95" s="111"/>
      <c r="I95" s="105"/>
    </row>
    <row r="96" spans="6:9" ht="15.75">
      <c r="F96" s="113">
        <v>0.08</v>
      </c>
      <c r="G96" s="111"/>
      <c r="H96" s="111"/>
      <c r="I96" s="105"/>
    </row>
  </sheetData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L206"/>
  <sheetViews>
    <sheetView showGridLines="0" workbookViewId="0"/>
  </sheetViews>
  <sheetFormatPr defaultRowHeight="12.75"/>
  <sheetData>
    <row r="1" spans="1:12" ht="30">
      <c r="A1" s="2" t="s">
        <v>26</v>
      </c>
      <c r="L1" s="118" t="s">
        <v>381</v>
      </c>
    </row>
    <row r="4" spans="1:12" s="99" customFormat="1" ht="15.75">
      <c r="A4" s="99" t="s">
        <v>270</v>
      </c>
    </row>
    <row r="5" spans="1:12" s="99" customFormat="1" ht="15.75">
      <c r="A5" s="99" t="s">
        <v>271</v>
      </c>
    </row>
    <row r="6" spans="1:12" s="99" customFormat="1" ht="15.75">
      <c r="A6" s="99" t="s">
        <v>272</v>
      </c>
    </row>
    <row r="7" spans="1:12" s="99" customFormat="1" ht="15.75">
      <c r="A7" s="99" t="s">
        <v>273</v>
      </c>
    </row>
    <row r="8" spans="1:12" s="99" customFormat="1" ht="15.75">
      <c r="A8" s="99" t="s">
        <v>274</v>
      </c>
    </row>
    <row r="9" spans="1:12" s="99" customFormat="1" ht="15.75">
      <c r="A9" s="99" t="s">
        <v>275</v>
      </c>
    </row>
    <row r="10" spans="1:12" s="99" customFormat="1" ht="15.75">
      <c r="A10" s="99" t="s">
        <v>276</v>
      </c>
    </row>
    <row r="11" spans="1:12" s="99" customFormat="1" ht="15.75">
      <c r="A11" s="99" t="s">
        <v>277</v>
      </c>
    </row>
    <row r="12" spans="1:12" s="99" customFormat="1" ht="15.75">
      <c r="A12" s="99" t="s">
        <v>278</v>
      </c>
    </row>
    <row r="13" spans="1:12" s="99" customFormat="1" ht="15.75">
      <c r="A13" s="99" t="s">
        <v>279</v>
      </c>
    </row>
    <row r="14" spans="1:12" s="99" customFormat="1" ht="15.75">
      <c r="A14" s="99" t="s">
        <v>280</v>
      </c>
    </row>
    <row r="15" spans="1:12" s="99" customFormat="1" ht="15.75">
      <c r="A15" s="99" t="s">
        <v>281</v>
      </c>
    </row>
    <row r="16" spans="1:12" s="99" customFormat="1" ht="15.75">
      <c r="A16" s="99" t="s">
        <v>282</v>
      </c>
    </row>
    <row r="17" spans="1:1" s="99" customFormat="1" ht="15.75">
      <c r="A17" s="99" t="s">
        <v>283</v>
      </c>
    </row>
    <row r="18" spans="1:1" s="99" customFormat="1" ht="15.75">
      <c r="A18" s="99" t="s">
        <v>284</v>
      </c>
    </row>
    <row r="19" spans="1:1" s="99" customFormat="1" ht="15.75">
      <c r="A19" s="99" t="s">
        <v>285</v>
      </c>
    </row>
    <row r="20" spans="1:1" s="99" customFormat="1" ht="15.75">
      <c r="A20" s="99" t="s">
        <v>286</v>
      </c>
    </row>
    <row r="21" spans="1:1" s="99" customFormat="1" ht="15.75">
      <c r="A21" s="99" t="s">
        <v>287</v>
      </c>
    </row>
    <row r="22" spans="1:1" s="99" customFormat="1" ht="15.75">
      <c r="A22" s="99" t="s">
        <v>288</v>
      </c>
    </row>
    <row r="23" spans="1:1" s="99" customFormat="1" ht="15.75">
      <c r="A23" s="99" t="s">
        <v>289</v>
      </c>
    </row>
    <row r="24" spans="1:1" s="99" customFormat="1" ht="15.75">
      <c r="A24" s="99" t="s">
        <v>290</v>
      </c>
    </row>
    <row r="25" spans="1:1" s="99" customFormat="1" ht="15.75">
      <c r="A25" s="99" t="s">
        <v>291</v>
      </c>
    </row>
    <row r="26" spans="1:1" s="99" customFormat="1" ht="15.75">
      <c r="A26" s="99" t="s">
        <v>292</v>
      </c>
    </row>
    <row r="27" spans="1:1" s="99" customFormat="1" ht="15.75">
      <c r="A27" s="99" t="s">
        <v>293</v>
      </c>
    </row>
    <row r="28" spans="1:1" s="99" customFormat="1" ht="15.75">
      <c r="A28" s="99" t="s">
        <v>294</v>
      </c>
    </row>
    <row r="29" spans="1:1" s="99" customFormat="1" ht="15.75">
      <c r="A29" s="99" t="s">
        <v>295</v>
      </c>
    </row>
    <row r="30" spans="1:1" s="99" customFormat="1" ht="15.75">
      <c r="A30" s="117" t="s">
        <v>296</v>
      </c>
    </row>
    <row r="31" spans="1:1" s="99" customFormat="1" ht="15.75">
      <c r="A31" s="99" t="s">
        <v>297</v>
      </c>
    </row>
    <row r="32" spans="1:1" s="99" customFormat="1" ht="15.75">
      <c r="A32" s="99" t="s">
        <v>298</v>
      </c>
    </row>
    <row r="33" spans="1:1" s="99" customFormat="1" ht="15.75">
      <c r="A33" s="99" t="s">
        <v>299</v>
      </c>
    </row>
    <row r="34" spans="1:1" s="99" customFormat="1" ht="15.75">
      <c r="A34" s="99" t="s">
        <v>300</v>
      </c>
    </row>
    <row r="35" spans="1:1" s="99" customFormat="1" ht="15.75">
      <c r="A35" s="99" t="s">
        <v>301</v>
      </c>
    </row>
    <row r="36" spans="1:1" s="99" customFormat="1" ht="15.75">
      <c r="A36" s="99" t="s">
        <v>302</v>
      </c>
    </row>
    <row r="37" spans="1:1" s="99" customFormat="1" ht="15.75">
      <c r="A37" s="99" t="s">
        <v>303</v>
      </c>
    </row>
    <row r="38" spans="1:1" s="99" customFormat="1" ht="15.75">
      <c r="A38" s="99" t="s">
        <v>304</v>
      </c>
    </row>
    <row r="39" spans="1:1" s="99" customFormat="1" ht="15.75">
      <c r="A39" s="99" t="s">
        <v>305</v>
      </c>
    </row>
    <row r="40" spans="1:1" s="99" customFormat="1" ht="15.75">
      <c r="A40" s="99" t="s">
        <v>306</v>
      </c>
    </row>
    <row r="41" spans="1:1" s="99" customFormat="1" ht="15.75">
      <c r="A41" s="99" t="s">
        <v>307</v>
      </c>
    </row>
    <row r="42" spans="1:1" s="99" customFormat="1" ht="15.75">
      <c r="A42" s="99" t="s">
        <v>308</v>
      </c>
    </row>
    <row r="43" spans="1:1" s="99" customFormat="1" ht="15.75">
      <c r="A43" s="99" t="s">
        <v>309</v>
      </c>
    </row>
    <row r="44" spans="1:1" s="99" customFormat="1" ht="15.75">
      <c r="A44" s="99" t="s">
        <v>310</v>
      </c>
    </row>
    <row r="45" spans="1:1" s="99" customFormat="1" ht="15.75">
      <c r="A45" s="99" t="s">
        <v>311</v>
      </c>
    </row>
    <row r="46" spans="1:1" s="99" customFormat="1" ht="15.75">
      <c r="A46" s="99" t="s">
        <v>312</v>
      </c>
    </row>
    <row r="47" spans="1:1" s="99" customFormat="1" ht="15.75">
      <c r="A47" s="99" t="s">
        <v>313</v>
      </c>
    </row>
    <row r="48" spans="1:1" s="99" customFormat="1" ht="15.75">
      <c r="A48" s="99" t="s">
        <v>314</v>
      </c>
    </row>
    <row r="49" spans="1:1" s="99" customFormat="1" ht="15.75">
      <c r="A49" s="99" t="s">
        <v>315</v>
      </c>
    </row>
    <row r="50" spans="1:1" s="99" customFormat="1" ht="15.75">
      <c r="A50" s="99" t="s">
        <v>316</v>
      </c>
    </row>
    <row r="51" spans="1:1" s="99" customFormat="1" ht="15.75">
      <c r="A51" s="99" t="s">
        <v>317</v>
      </c>
    </row>
    <row r="52" spans="1:1" s="99" customFormat="1" ht="15.75">
      <c r="A52" s="99" t="s">
        <v>318</v>
      </c>
    </row>
    <row r="53" spans="1:1" s="99" customFormat="1" ht="15.75">
      <c r="A53" s="99" t="s">
        <v>319</v>
      </c>
    </row>
    <row r="54" spans="1:1" s="99" customFormat="1" ht="15.75">
      <c r="A54" s="99" t="s">
        <v>320</v>
      </c>
    </row>
    <row r="55" spans="1:1" s="99" customFormat="1" ht="15.75">
      <c r="A55" s="99" t="s">
        <v>321</v>
      </c>
    </row>
    <row r="56" spans="1:1" s="99" customFormat="1" ht="15.75">
      <c r="A56" s="99" t="s">
        <v>322</v>
      </c>
    </row>
    <row r="57" spans="1:1" s="99" customFormat="1" ht="15.75">
      <c r="A57" s="99" t="s">
        <v>323</v>
      </c>
    </row>
    <row r="58" spans="1:1" s="99" customFormat="1" ht="15.75">
      <c r="A58" s="99" t="s">
        <v>324</v>
      </c>
    </row>
    <row r="59" spans="1:1" s="99" customFormat="1" ht="15.75">
      <c r="A59" s="99" t="s">
        <v>325</v>
      </c>
    </row>
    <row r="60" spans="1:1" s="99" customFormat="1" ht="15.75">
      <c r="A60" s="99" t="s">
        <v>326</v>
      </c>
    </row>
    <row r="61" spans="1:1" s="99" customFormat="1" ht="15.75">
      <c r="A61" s="99" t="s">
        <v>327</v>
      </c>
    </row>
    <row r="62" spans="1:1" s="99" customFormat="1" ht="15.75">
      <c r="A62" s="99" t="s">
        <v>328</v>
      </c>
    </row>
    <row r="63" spans="1:1" s="99" customFormat="1" ht="15.75">
      <c r="A63" s="99" t="s">
        <v>329</v>
      </c>
    </row>
    <row r="64" spans="1:1" s="99" customFormat="1" ht="15.75">
      <c r="A64" s="99" t="s">
        <v>330</v>
      </c>
    </row>
    <row r="65" spans="1:1" s="99" customFormat="1" ht="15.75">
      <c r="A65" s="99" t="s">
        <v>331</v>
      </c>
    </row>
    <row r="66" spans="1:1" s="99" customFormat="1" ht="15.75">
      <c r="A66" s="99" t="s">
        <v>332</v>
      </c>
    </row>
    <row r="67" spans="1:1" s="99" customFormat="1" ht="15.75">
      <c r="A67" s="99" t="s">
        <v>333</v>
      </c>
    </row>
    <row r="68" spans="1:1" s="99" customFormat="1" ht="15.75">
      <c r="A68" s="99" t="s">
        <v>334</v>
      </c>
    </row>
    <row r="69" spans="1:1" s="99" customFormat="1" ht="15.75">
      <c r="A69" s="99" t="s">
        <v>335</v>
      </c>
    </row>
    <row r="70" spans="1:1" s="99" customFormat="1" ht="15.75">
      <c r="A70" s="99" t="s">
        <v>336</v>
      </c>
    </row>
    <row r="71" spans="1:1" s="99" customFormat="1" ht="15.75">
      <c r="A71" s="99" t="s">
        <v>337</v>
      </c>
    </row>
    <row r="72" spans="1:1" s="99" customFormat="1" ht="15.75">
      <c r="A72" s="99" t="s">
        <v>338</v>
      </c>
    </row>
    <row r="73" spans="1:1" s="99" customFormat="1" ht="15.75">
      <c r="A73" s="99" t="s">
        <v>339</v>
      </c>
    </row>
    <row r="74" spans="1:1" s="99" customFormat="1" ht="15.75">
      <c r="A74" s="99" t="s">
        <v>340</v>
      </c>
    </row>
    <row r="75" spans="1:1" s="99" customFormat="1" ht="15.75">
      <c r="A75" s="99" t="s">
        <v>341</v>
      </c>
    </row>
    <row r="76" spans="1:1" s="99" customFormat="1" ht="15.75">
      <c r="A76" s="99" t="s">
        <v>342</v>
      </c>
    </row>
    <row r="77" spans="1:1" s="99" customFormat="1" ht="15.75">
      <c r="A77" s="99" t="s">
        <v>343</v>
      </c>
    </row>
    <row r="78" spans="1:1" s="99" customFormat="1" ht="15.75">
      <c r="A78" s="99" t="s">
        <v>344</v>
      </c>
    </row>
    <row r="79" spans="1:1" s="99" customFormat="1" ht="15.75">
      <c r="A79" s="99" t="s">
        <v>345</v>
      </c>
    </row>
    <row r="80" spans="1:1" s="99" customFormat="1" ht="15.75">
      <c r="A80" s="99" t="s">
        <v>346</v>
      </c>
    </row>
    <row r="81" spans="1:1" s="99" customFormat="1" ht="15.75">
      <c r="A81" s="99" t="s">
        <v>347</v>
      </c>
    </row>
    <row r="82" spans="1:1" s="99" customFormat="1" ht="15.75">
      <c r="A82" s="99" t="s">
        <v>348</v>
      </c>
    </row>
    <row r="83" spans="1:1" s="99" customFormat="1" ht="15.75">
      <c r="A83" s="99" t="s">
        <v>349</v>
      </c>
    </row>
    <row r="84" spans="1:1" s="99" customFormat="1" ht="15.75">
      <c r="A84" s="99" t="s">
        <v>350</v>
      </c>
    </row>
    <row r="85" spans="1:1" s="99" customFormat="1" ht="15.75">
      <c r="A85" s="99" t="s">
        <v>351</v>
      </c>
    </row>
    <row r="86" spans="1:1" s="99" customFormat="1" ht="15.75">
      <c r="A86" s="99" t="s">
        <v>352</v>
      </c>
    </row>
    <row r="87" spans="1:1" s="99" customFormat="1" ht="15.75">
      <c r="A87" s="99" t="s">
        <v>353</v>
      </c>
    </row>
    <row r="88" spans="1:1" s="99" customFormat="1" ht="15.75">
      <c r="A88" s="99" t="s">
        <v>354</v>
      </c>
    </row>
    <row r="89" spans="1:1" s="99" customFormat="1" ht="15.75">
      <c r="A89" s="99" t="s">
        <v>355</v>
      </c>
    </row>
    <row r="90" spans="1:1" s="99" customFormat="1" ht="15.75">
      <c r="A90" s="99" t="s">
        <v>355</v>
      </c>
    </row>
    <row r="91" spans="1:1" s="99" customFormat="1" ht="15.75">
      <c r="A91" s="99" t="s">
        <v>356</v>
      </c>
    </row>
    <row r="92" spans="1:1" s="99" customFormat="1" ht="15.75">
      <c r="A92" s="99" t="s">
        <v>357</v>
      </c>
    </row>
    <row r="93" spans="1:1" s="99" customFormat="1" ht="15.75">
      <c r="A93" s="99" t="s">
        <v>358</v>
      </c>
    </row>
    <row r="94" spans="1:1" s="99" customFormat="1" ht="15.75">
      <c r="A94" s="99" t="s">
        <v>358</v>
      </c>
    </row>
    <row r="95" spans="1:1" s="99" customFormat="1" ht="15.75">
      <c r="A95" s="99" t="s">
        <v>359</v>
      </c>
    </row>
    <row r="96" spans="1:1" s="99" customFormat="1" ht="15.75">
      <c r="A96" s="99" t="s">
        <v>360</v>
      </c>
    </row>
    <row r="97" spans="1:1" s="99" customFormat="1" ht="15.75">
      <c r="A97" s="99" t="s">
        <v>361</v>
      </c>
    </row>
    <row r="98" spans="1:1" s="99" customFormat="1" ht="15.75">
      <c r="A98" s="99" t="s">
        <v>362</v>
      </c>
    </row>
    <row r="99" spans="1:1" s="99" customFormat="1" ht="15.75">
      <c r="A99" s="99" t="s">
        <v>363</v>
      </c>
    </row>
    <row r="100" spans="1:1" s="99" customFormat="1" ht="15.75">
      <c r="A100" s="99" t="s">
        <v>364</v>
      </c>
    </row>
    <row r="101" spans="1:1" s="99" customFormat="1" ht="15.75">
      <c r="A101" s="99" t="s">
        <v>365</v>
      </c>
    </row>
    <row r="102" spans="1:1" s="99" customFormat="1" ht="15.75">
      <c r="A102" s="99" t="s">
        <v>366</v>
      </c>
    </row>
    <row r="103" spans="1:1" s="99" customFormat="1" ht="15.75">
      <c r="A103" s="99" t="s">
        <v>367</v>
      </c>
    </row>
    <row r="104" spans="1:1" s="99" customFormat="1" ht="15.75">
      <c r="A104" s="99" t="s">
        <v>368</v>
      </c>
    </row>
    <row r="105" spans="1:1" s="99" customFormat="1" ht="15.75">
      <c r="A105" s="99" t="s">
        <v>369</v>
      </c>
    </row>
    <row r="106" spans="1:1" s="99" customFormat="1" ht="15.75">
      <c r="A106" s="99" t="s">
        <v>370</v>
      </c>
    </row>
    <row r="107" spans="1:1" s="99" customFormat="1" ht="15.75">
      <c r="A107" s="99" t="s">
        <v>371</v>
      </c>
    </row>
    <row r="108" spans="1:1" s="99" customFormat="1" ht="15.75">
      <c r="A108" s="99" t="s">
        <v>372</v>
      </c>
    </row>
    <row r="109" spans="1:1" s="99" customFormat="1" ht="15.75">
      <c r="A109" s="99" t="s">
        <v>373</v>
      </c>
    </row>
    <row r="110" spans="1:1" s="99" customFormat="1" ht="15.75">
      <c r="A110" s="99" t="s">
        <v>374</v>
      </c>
    </row>
    <row r="111" spans="1:1" s="99" customFormat="1" ht="15.75">
      <c r="A111" s="99" t="s">
        <v>375</v>
      </c>
    </row>
    <row r="112" spans="1:1" s="99" customFormat="1" ht="15.75">
      <c r="A112" s="99" t="s">
        <v>376</v>
      </c>
    </row>
    <row r="113" spans="1:1" s="99" customFormat="1" ht="15.75">
      <c r="A113" s="99" t="s">
        <v>377</v>
      </c>
    </row>
    <row r="114" spans="1:1" s="99" customFormat="1" ht="15.75">
      <c r="A114" s="99" t="s">
        <v>378</v>
      </c>
    </row>
    <row r="115" spans="1:1" s="99" customFormat="1" ht="15.75">
      <c r="A115" s="99" t="s">
        <v>379</v>
      </c>
    </row>
    <row r="116" spans="1:1" s="99" customFormat="1" ht="15.75">
      <c r="A116" s="99" t="s">
        <v>380</v>
      </c>
    </row>
    <row r="117" spans="1:1" s="99" customFormat="1" ht="15.75"/>
    <row r="118" spans="1:1" s="99" customFormat="1" ht="15.75"/>
    <row r="119" spans="1:1" s="99" customFormat="1" ht="15.75"/>
    <row r="120" spans="1:1" s="99" customFormat="1" ht="15.75"/>
    <row r="121" spans="1:1" s="99" customFormat="1" ht="15.75"/>
    <row r="122" spans="1:1" s="99" customFormat="1" ht="15.75"/>
    <row r="123" spans="1:1" s="99" customFormat="1" ht="15.75"/>
    <row r="124" spans="1:1" s="99" customFormat="1" ht="15.75"/>
    <row r="125" spans="1:1" s="99" customFormat="1" ht="15.75"/>
    <row r="126" spans="1:1" s="99" customFormat="1" ht="15.75"/>
    <row r="127" spans="1:1" s="99" customFormat="1" ht="15.75"/>
    <row r="128" spans="1:1" s="99" customFormat="1" ht="15.75"/>
    <row r="129" s="99" customFormat="1" ht="15.75"/>
    <row r="130" s="99" customFormat="1" ht="15.75"/>
    <row r="131" s="99" customFormat="1" ht="15.75"/>
    <row r="132" s="99" customFormat="1" ht="15.75"/>
    <row r="133" s="99" customFormat="1" ht="15.75"/>
    <row r="134" s="99" customFormat="1" ht="15.75"/>
    <row r="135" s="99" customFormat="1" ht="15.75"/>
    <row r="136" s="99" customFormat="1" ht="15.75"/>
    <row r="137" s="99" customFormat="1" ht="15.75"/>
    <row r="138" s="99" customFormat="1" ht="15.75"/>
    <row r="139" s="99" customFormat="1" ht="15.75"/>
    <row r="140" s="99" customFormat="1" ht="15.75"/>
    <row r="141" s="99" customFormat="1" ht="15.75"/>
    <row r="142" s="99" customFormat="1" ht="15.75"/>
    <row r="143" s="99" customFormat="1" ht="15.75"/>
    <row r="144" s="99" customFormat="1" ht="15.75"/>
    <row r="145" s="99" customFormat="1" ht="15.75"/>
    <row r="146" s="99" customFormat="1" ht="15.75"/>
    <row r="147" s="99" customFormat="1" ht="15.75"/>
    <row r="148" s="99" customFormat="1" ht="15.75"/>
    <row r="149" s="99" customFormat="1" ht="15.75"/>
    <row r="150" s="99" customFormat="1" ht="15.75"/>
    <row r="151" s="99" customFormat="1" ht="15.75"/>
    <row r="152" s="99" customFormat="1" ht="15.75"/>
    <row r="153" s="99" customFormat="1" ht="15.75"/>
    <row r="154" s="99" customFormat="1" ht="15.75"/>
    <row r="155" s="99" customFormat="1" ht="15.75"/>
    <row r="156" s="99" customFormat="1" ht="15.75"/>
    <row r="157" s="99" customFormat="1" ht="15.75"/>
    <row r="158" s="99" customFormat="1" ht="15.75"/>
    <row r="159" s="99" customFormat="1" ht="15.75"/>
    <row r="160" s="99" customFormat="1" ht="15.75"/>
    <row r="161" s="99" customFormat="1" ht="15.75"/>
    <row r="162" s="99" customFormat="1" ht="15.75"/>
    <row r="163" s="99" customFormat="1" ht="15.75"/>
    <row r="164" s="99" customFormat="1" ht="15.75"/>
    <row r="165" s="99" customFormat="1" ht="15.75"/>
    <row r="166" s="99" customFormat="1" ht="15.75"/>
    <row r="167" s="99" customFormat="1" ht="15.75"/>
    <row r="168" s="99" customFormat="1" ht="15.75"/>
    <row r="169" s="99" customFormat="1" ht="15.75"/>
    <row r="170" s="99" customFormat="1" ht="15.75"/>
    <row r="171" s="99" customFormat="1" ht="15.75"/>
    <row r="172" s="99" customFormat="1" ht="15.75"/>
    <row r="173" s="99" customFormat="1" ht="15.75"/>
    <row r="174" s="99" customFormat="1" ht="15.75"/>
    <row r="175" s="99" customFormat="1" ht="15.75"/>
    <row r="176" s="99" customFormat="1" ht="15.75"/>
    <row r="177" s="99" customFormat="1" ht="15.75"/>
    <row r="178" s="99" customFormat="1" ht="15.75"/>
    <row r="179" s="99" customFormat="1" ht="15.75"/>
    <row r="180" s="99" customFormat="1" ht="15.75"/>
    <row r="181" s="99" customFormat="1" ht="15.75"/>
    <row r="182" s="99" customFormat="1" ht="15.75"/>
    <row r="183" s="99" customFormat="1" ht="15.75"/>
    <row r="184" s="99" customFormat="1" ht="15.75"/>
    <row r="185" s="99" customFormat="1" ht="15.75"/>
    <row r="186" s="99" customFormat="1" ht="15.75"/>
    <row r="187" s="99" customFormat="1" ht="15.75"/>
    <row r="188" s="99" customFormat="1" ht="15.75"/>
    <row r="189" s="99" customFormat="1" ht="15.75"/>
    <row r="190" s="99" customFormat="1" ht="15.75"/>
    <row r="191" s="99" customFormat="1" ht="15.75"/>
    <row r="192" s="99" customFormat="1" ht="15.75"/>
    <row r="193" s="99" customFormat="1" ht="15.75"/>
    <row r="194" s="99" customFormat="1" ht="15.75"/>
    <row r="195" s="99" customFormat="1" ht="15.75"/>
    <row r="196" s="99" customFormat="1" ht="15.75"/>
    <row r="197" s="99" customFormat="1" ht="15.75"/>
    <row r="198" s="99" customFormat="1" ht="15.75"/>
    <row r="199" s="99" customFormat="1" ht="15.75"/>
    <row r="200" s="99" customFormat="1" ht="15.75"/>
    <row r="201" s="99" customFormat="1" ht="15.75"/>
    <row r="202" s="99" customFormat="1" ht="15.75"/>
    <row r="203" s="99" customFormat="1" ht="15.75"/>
    <row r="204" s="99" customFormat="1" ht="15.75"/>
    <row r="205" s="99" customFormat="1" ht="15.75"/>
    <row r="206" s="99" customFormat="1" ht="15.75"/>
  </sheetData>
  <phoneticPr fontId="0" type="noConversion"/>
  <hyperlinks>
    <hyperlink ref="L1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A7"/>
  <sheetViews>
    <sheetView showGridLines="0" workbookViewId="0"/>
  </sheetViews>
  <sheetFormatPr defaultRowHeight="12.75"/>
  <sheetData>
    <row r="1" spans="1:1" ht="30">
      <c r="A1" s="2" t="s">
        <v>27</v>
      </c>
    </row>
    <row r="3" spans="1:1" ht="26.25">
      <c r="A3" s="119" t="s">
        <v>1</v>
      </c>
    </row>
    <row r="4" spans="1:1" ht="26.25">
      <c r="A4" s="26"/>
    </row>
    <row r="5" spans="1:1" ht="26.25">
      <c r="A5" s="119" t="s">
        <v>2</v>
      </c>
    </row>
    <row r="6" spans="1:1" ht="26.25">
      <c r="A6" s="26"/>
    </row>
    <row r="7" spans="1:1" ht="26.25">
      <c r="A7" s="26"/>
    </row>
  </sheetData>
  <phoneticPr fontId="0" type="noConversion"/>
  <hyperlinks>
    <hyperlink ref="A3" r:id="rId1"/>
    <hyperlink ref="A5" r:id="rId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</vt:i4>
      </vt:variant>
    </vt:vector>
  </HeadingPairs>
  <TitlesOfParts>
    <vt:vector size="44" baseType="lpstr">
      <vt:lpstr>Data Menu</vt:lpstr>
      <vt:lpstr>Sort</vt:lpstr>
      <vt:lpstr>Filter</vt:lpstr>
      <vt:lpstr>Form</vt:lpstr>
      <vt:lpstr>Subtotals</vt:lpstr>
      <vt:lpstr>Validate</vt:lpstr>
      <vt:lpstr>Table</vt:lpstr>
      <vt:lpstr>Text to Columns</vt:lpstr>
      <vt:lpstr>Consolidate</vt:lpstr>
      <vt:lpstr>Outlining</vt:lpstr>
      <vt:lpstr>Pivot</vt:lpstr>
      <vt:lpstr>Import</vt:lpstr>
      <vt:lpstr>Import Acct</vt:lpstr>
      <vt:lpstr>Lists</vt:lpstr>
      <vt:lpstr>XML</vt:lpstr>
      <vt:lpstr>DAVG</vt:lpstr>
      <vt:lpstr>DCOUNT</vt:lpstr>
      <vt:lpstr>DCOUNTA</vt:lpstr>
      <vt:lpstr>DGET</vt:lpstr>
      <vt:lpstr>DMAX</vt:lpstr>
      <vt:lpstr>DMIN</vt:lpstr>
      <vt:lpstr>DPRODUCT</vt:lpstr>
      <vt:lpstr>DATE</vt:lpstr>
      <vt:lpstr>DATEVALUE</vt:lpstr>
      <vt:lpstr>DAY</vt:lpstr>
      <vt:lpstr>DAYS360</vt:lpstr>
      <vt:lpstr>MONTH</vt:lpstr>
      <vt:lpstr>NOW</vt:lpstr>
      <vt:lpstr>TODAY</vt:lpstr>
      <vt:lpstr>WEEKDAY</vt:lpstr>
      <vt:lpstr>WEEKNUM</vt:lpstr>
      <vt:lpstr>YEAR</vt:lpstr>
      <vt:lpstr>DDB</vt:lpstr>
      <vt:lpstr>FV</vt:lpstr>
      <vt:lpstr>PMT</vt:lpstr>
      <vt:lpstr>PV</vt:lpstr>
      <vt:lpstr>SLN</vt:lpstr>
      <vt:lpstr>SYD</vt:lpstr>
      <vt:lpstr>CELL</vt:lpstr>
      <vt:lpstr>ERRORTYPE</vt:lpstr>
      <vt:lpstr>INFO</vt:lpstr>
      <vt:lpstr>ISBLANK</vt:lpstr>
      <vt:lpstr>ISERR</vt:lpstr>
      <vt:lpstr>Filter!Extract</vt:lpstr>
    </vt:vector>
  </TitlesOfParts>
  <Company>ASA Research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 Collins</cp:lastModifiedBy>
  <dcterms:created xsi:type="dcterms:W3CDTF">2008-06-19T12:07:49Z</dcterms:created>
  <dcterms:modified xsi:type="dcterms:W3CDTF">2008-11-12T19:26:34Z</dcterms:modified>
</cp:coreProperties>
</file>