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ton\Documents\2013\"/>
    </mc:Choice>
  </mc:AlternateContent>
  <bookViews>
    <workbookView xWindow="360" yWindow="330" windowWidth="11520" windowHeight="5415" activeTab="2"/>
  </bookViews>
  <sheets>
    <sheet name="Sheet1" sheetId="1" r:id="rId1"/>
    <sheet name="Sheet4" sheetId="6" r:id="rId2"/>
    <sheet name="Sheet5" sheetId="7" r:id="rId3"/>
    <sheet name="Sheet5 (2)" sheetId="8" r:id="rId4"/>
    <sheet name="Sheet2" sheetId="2" state="hidden" r:id="rId5"/>
    <sheet name="Sheet3" sheetId="3" state="hidden" r:id="rId6"/>
  </sheets>
  <definedNames>
    <definedName name="_xlnm.Print_Titles" localSheetId="0">Sheet1!$1:$1</definedName>
  </definedNames>
  <calcPr calcId="152511"/>
</workbook>
</file>

<file path=xl/calcChain.xml><?xml version="1.0" encoding="utf-8"?>
<calcChain xmlns="http://schemas.openxmlformats.org/spreadsheetml/2006/main">
  <c r="F11" i="8" l="1"/>
  <c r="F20" i="8"/>
  <c r="F22" i="8"/>
  <c r="D22" i="8"/>
  <c r="D20" i="8" s="1"/>
  <c r="C47" i="8"/>
  <c r="C20" i="8"/>
  <c r="C11" i="8"/>
  <c r="C22" i="8" s="1"/>
  <c r="F11" i="7"/>
  <c r="F22" i="7"/>
  <c r="F20" i="7"/>
  <c r="D22" i="6"/>
  <c r="D20" i="7"/>
  <c r="C47" i="7"/>
  <c r="C22" i="7"/>
  <c r="C50" i="7" s="1"/>
  <c r="C20" i="7"/>
  <c r="C11" i="7"/>
  <c r="C47" i="6"/>
  <c r="C20" i="6"/>
  <c r="C22" i="6" s="1"/>
  <c r="C50" i="6" s="1"/>
  <c r="C11" i="6"/>
  <c r="D50" i="8" l="1"/>
  <c r="D14" i="8"/>
  <c r="D15" i="8"/>
  <c r="D17" i="8"/>
  <c r="D13" i="8"/>
  <c r="D16" i="8"/>
  <c r="D18" i="8"/>
  <c r="D19" i="8"/>
  <c r="C50" i="8"/>
  <c r="C47" i="1"/>
  <c r="C20" i="1"/>
  <c r="C11" i="1"/>
  <c r="C22" i="1" s="1"/>
  <c r="C50" i="1" l="1"/>
</calcChain>
</file>

<file path=xl/sharedStrings.xml><?xml version="1.0" encoding="utf-8"?>
<sst xmlns="http://schemas.openxmlformats.org/spreadsheetml/2006/main" count="176" uniqueCount="44">
  <si>
    <t>40100 · Construction Income</t>
  </si>
  <si>
    <t>40100 · Construction Income:40110 · Design Income</t>
  </si>
  <si>
    <t>40100 · Construction Income:40130 · Labor Income</t>
  </si>
  <si>
    <t>40100 · Construction Income:40140 · Materials Income</t>
  </si>
  <si>
    <t>40100 · Construction Income:40150 · Subcontracted Labor Income</t>
  </si>
  <si>
    <t>40100 · Construction Income:40199 · Less Discounts given</t>
  </si>
  <si>
    <t>40500 · Reimbursement Income:40520 · Permit Reimbursement Income</t>
  </si>
  <si>
    <t>40500 · Reimbursement Income:40530 · Reimbursed Freight &amp; Delivery</t>
  </si>
  <si>
    <t>50100 · Cost of Goods Sold</t>
  </si>
  <si>
    <t>54000 · Job Expenses:54200 · Equipment Rental</t>
  </si>
  <si>
    <t>54000 · Job Expenses:54300 · Job Materials</t>
  </si>
  <si>
    <t>54000 · Job Expenses:54400 · Permits and Licenses</t>
  </si>
  <si>
    <t>54000 · Job Expenses:54520 · Freight &amp; Delivery</t>
  </si>
  <si>
    <t>54000 · Job Expenses:54500 · Subcontractors</t>
  </si>
  <si>
    <t>54000 · Job Expenses:54599 · Less Discounts Taken</t>
  </si>
  <si>
    <t>60100 · Automobile:60110 · Fuel</t>
  </si>
  <si>
    <t>60100 · Automobile:60120 · Insurance</t>
  </si>
  <si>
    <t>60100 · Automobile:60130 · Repairs and Maintenance</t>
  </si>
  <si>
    <t>60600 · Bank Service Charges</t>
  </si>
  <si>
    <t>62100 · Insurance:62110 · Disability Insurance</t>
  </si>
  <si>
    <t>62100 · Insurance:62120 · Liability Insurance</t>
  </si>
  <si>
    <t>62100 · Insurance:62130 · Work Comp</t>
  </si>
  <si>
    <t>62400 · Interest Expense:62420 · Loan Interest</t>
  </si>
  <si>
    <t>62700 · Payroll Expenses:62710 · Gross Wages</t>
  </si>
  <si>
    <t>62700 · Payroll Expenses:62720 · Payroll Taxes</t>
  </si>
  <si>
    <t>62700 · Payroll Expenses:62730 · FUTA Expense</t>
  </si>
  <si>
    <t>62700 · Payroll Expenses:62740 · SUTA Expense</t>
  </si>
  <si>
    <t>63600 · Professional Fees:63610 · Accounting</t>
  </si>
  <si>
    <t>64200 · Repairs:64220 · Computer Repairs</t>
  </si>
  <si>
    <t>64200 · Repairs:64230 · Equipment Repairs</t>
  </si>
  <si>
    <t>64800 · Tools and Machinery</t>
  </si>
  <si>
    <t>65100 · Utilities:65110 · Gas and Electric</t>
  </si>
  <si>
    <t>65100 · Utilities:65120 · Telephone</t>
  </si>
  <si>
    <t>65100 · Utilities:65130 · Water</t>
  </si>
  <si>
    <t>69000 · Miscellaneous</t>
  </si>
  <si>
    <t>70100 · Other Income</t>
  </si>
  <si>
    <t>70200 · Interest Income</t>
  </si>
  <si>
    <t>TOTAL</t>
  </si>
  <si>
    <t>Gross Margin</t>
  </si>
  <si>
    <t>Total Fixed Costs</t>
  </si>
  <si>
    <t>63100 · Rent Expense</t>
  </si>
  <si>
    <t>Actual 2013</t>
  </si>
  <si>
    <t>2014??</t>
  </si>
  <si>
    <t>Burt's Construction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</si>
</sst>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_);_(@_)"/>
  </numFmts>
  <fonts count="9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00B050"/>
      <name val="Calibri"/>
      <family val="2"/>
    </font>
    <font>
      <b/>
      <sz val="12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49" fontId="3" fillId="0" borderId="0" xfId="0" applyNumberFormat="1" applyFont="1"/>
    <xf numFmtId="43" fontId="1" fillId="0" borderId="0" xfId="1" applyFont="1"/>
    <xf numFmtId="0" fontId="3" fillId="0" borderId="0" xfId="0" applyFont="1"/>
    <xf numFmtId="0" fontId="3" fillId="0" borderId="0" xfId="0" applyNumberFormat="1" applyFont="1"/>
    <xf numFmtId="49" fontId="3" fillId="0" borderId="0" xfId="0" quotePrefix="1" applyNumberFormat="1" applyFont="1" applyAlignment="1">
      <alignment horizontal="left"/>
    </xf>
    <xf numFmtId="43" fontId="0" fillId="0" borderId="0" xfId="0" applyNumberFormat="1" applyFont="1"/>
    <xf numFmtId="9" fontId="0" fillId="0" borderId="0" xfId="2" applyFont="1"/>
    <xf numFmtId="165" fontId="0" fillId="0" borderId="0" xfId="1" applyNumberFormat="1" applyFont="1"/>
    <xf numFmtId="165" fontId="1" fillId="0" borderId="2" xfId="1" applyNumberFormat="1" applyFont="1" applyBorder="1"/>
    <xf numFmtId="165" fontId="1" fillId="0" borderId="3" xfId="1" applyNumberFormat="1" applyFont="1" applyBorder="1"/>
    <xf numFmtId="165" fontId="1" fillId="0" borderId="0" xfId="1" applyNumberFormat="1" applyFont="1"/>
    <xf numFmtId="165" fontId="3" fillId="0" borderId="1" xfId="1" applyNumberFormat="1" applyFont="1" applyBorder="1"/>
    <xf numFmtId="165" fontId="2" fillId="0" borderId="0" xfId="1" applyNumberFormat="1" applyFont="1"/>
    <xf numFmtId="165" fontId="1" fillId="0" borderId="0" xfId="1" applyNumberFormat="1" applyFont="1" applyBorder="1"/>
    <xf numFmtId="0" fontId="2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165" fontId="2" fillId="0" borderId="0" xfId="1" applyNumberFormat="1" applyFont="1" applyAlignment="1">
      <alignment horizontal="center"/>
    </xf>
    <xf numFmtId="165" fontId="6" fillId="0" borderId="1" xfId="1" applyNumberFormat="1" applyFont="1" applyBorder="1"/>
    <xf numFmtId="165" fontId="6" fillId="0" borderId="2" xfId="1" applyNumberFormat="1" applyFont="1" applyBorder="1"/>
    <xf numFmtId="165" fontId="7" fillId="0" borderId="2" xfId="1" applyNumberFormat="1" applyFont="1" applyBorder="1"/>
    <xf numFmtId="165" fontId="4" fillId="0" borderId="3" xfId="1" applyNumberFormat="1" applyFont="1" applyBorder="1"/>
    <xf numFmtId="165" fontId="7" fillId="0" borderId="3" xfId="1" applyNumberFormat="1" applyFont="1" applyBorder="1"/>
    <xf numFmtId="166" fontId="0" fillId="0" borderId="0" xfId="2" applyNumberFormat="1" applyFont="1"/>
    <xf numFmtId="165" fontId="8" fillId="0" borderId="2" xfId="1" applyNumberFormat="1" applyFont="1" applyBorder="1"/>
    <xf numFmtId="166" fontId="8" fillId="0" borderId="0" xfId="2" applyNumberFormat="1" applyFont="1"/>
    <xf numFmtId="167" fontId="0" fillId="0" borderId="0" xfId="0" applyNumberFormat="1"/>
    <xf numFmtId="165" fontId="4" fillId="0" borderId="2" xfId="1" applyNumberFormat="1" applyFont="1" applyBorder="1"/>
    <xf numFmtId="165" fontId="4" fillId="0" borderId="1" xfId="1" applyNumberFormat="1" applyFont="1" applyBorder="1"/>
    <xf numFmtId="0" fontId="1" fillId="0" borderId="0" xfId="0" applyFont="1"/>
    <xf numFmtId="166" fontId="4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966107</xdr:colOff>
      <xdr:row>29</xdr:row>
      <xdr:rowOff>40821</xdr:rowOff>
    </xdr:from>
    <xdr:to>
      <xdr:col>6</xdr:col>
      <xdr:colOff>598714</xdr:colOff>
      <xdr:row>49</xdr:row>
      <xdr:rowOff>40822</xdr:rowOff>
    </xdr:to>
    <xdr:cxnSp macro="">
      <xdr:nvCxnSpPr>
        <xdr:cNvPr id="6" name="Straight Arrow Connector 5"/>
        <xdr:cNvCxnSpPr/>
      </xdr:nvCxnSpPr>
      <xdr:spPr>
        <a:xfrm flipH="1">
          <a:off x="7633607" y="6096000"/>
          <a:ext cx="2286000" cy="4082143"/>
        </a:xfrm>
        <a:prstGeom prst="straightConnector1">
          <a:avLst/>
        </a:prstGeom>
        <a:ln w="5715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966107</xdr:colOff>
      <xdr:row>10</xdr:row>
      <xdr:rowOff>190500</xdr:rowOff>
    </xdr:from>
    <xdr:to>
      <xdr:col>6</xdr:col>
      <xdr:colOff>585108</xdr:colOff>
      <xdr:row>24</xdr:row>
      <xdr:rowOff>190501</xdr:rowOff>
    </xdr:to>
    <xdr:cxnSp macro="">
      <xdr:nvCxnSpPr>
        <xdr:cNvPr id="4" name="Straight Arrow Connector 3"/>
        <xdr:cNvCxnSpPr/>
      </xdr:nvCxnSpPr>
      <xdr:spPr>
        <a:xfrm flipH="1" flipV="1">
          <a:off x="7633607" y="2367643"/>
          <a:ext cx="2272394" cy="2857501"/>
        </a:xfrm>
        <a:prstGeom prst="straightConnector1">
          <a:avLst/>
        </a:prstGeom>
        <a:ln w="5715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489858</xdr:colOff>
      <xdr:row>24</xdr:row>
      <xdr:rowOff>108858</xdr:rowOff>
    </xdr:from>
    <xdr:to>
      <xdr:col>9</xdr:col>
      <xdr:colOff>585107</xdr:colOff>
      <xdr:row>30</xdr:row>
      <xdr:rowOff>27215</xdr:rowOff>
    </xdr:to>
    <xdr:sp macro="" textlink="">
      <xdr:nvSpPr>
        <xdr:cNvPr id="2" name="TextBox 1"/>
        <xdr:cNvSpPr txBox="1"/>
      </xdr:nvSpPr>
      <xdr:spPr>
        <a:xfrm>
          <a:off x="9810751" y="5143501"/>
          <a:ext cx="2136320" cy="1143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2400" b="1">
              <a:solidFill>
                <a:schemeClr val="bg1"/>
              </a:solidFill>
            </a:rPr>
            <a:t>Plug these assumptions in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734786</xdr:colOff>
      <xdr:row>32</xdr:row>
      <xdr:rowOff>54428</xdr:rowOff>
    </xdr:from>
    <xdr:to>
      <xdr:col>5</xdr:col>
      <xdr:colOff>176891</xdr:colOff>
      <xdr:row>38</xdr:row>
      <xdr:rowOff>68036</xdr:rowOff>
    </xdr:to>
    <xdr:sp macro="" textlink="">
      <xdr:nvSpPr>
        <xdr:cNvPr id="2" name="TextBox 1"/>
        <xdr:cNvSpPr txBox="1"/>
      </xdr:nvSpPr>
      <xdr:spPr>
        <a:xfrm>
          <a:off x="6395357" y="6721928"/>
          <a:ext cx="2136320" cy="1238251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2400" b="1">
              <a:solidFill>
                <a:schemeClr val="bg1"/>
              </a:solidFill>
            </a:rPr>
            <a:t>Add Backwards to Derive Gross Margin</a:t>
          </a:r>
        </a:p>
      </xdr:txBody>
    </xdr:sp>
    <xdr:clientData/>
  </xdr:twoCellAnchor>
  <xdr:twoCellAnchor>
    <xdr:from>
      <xdr:col>4</xdr:col>
      <xdr:colOff>394606</xdr:colOff>
      <xdr:row>47</xdr:row>
      <xdr:rowOff>54429</xdr:rowOff>
    </xdr:from>
    <xdr:to>
      <xdr:col>5</xdr:col>
      <xdr:colOff>13607</xdr:colOff>
      <xdr:row>48</xdr:row>
      <xdr:rowOff>149679</xdr:rowOff>
    </xdr:to>
    <xdr:sp macro="" textlink="">
      <xdr:nvSpPr>
        <xdr:cNvPr id="3" name="Plus 2"/>
        <xdr:cNvSpPr/>
      </xdr:nvSpPr>
      <xdr:spPr>
        <a:xfrm>
          <a:off x="8069035" y="9783536"/>
          <a:ext cx="299358" cy="299357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843643</xdr:colOff>
      <xdr:row>46</xdr:row>
      <xdr:rowOff>81643</xdr:rowOff>
    </xdr:from>
    <xdr:to>
      <xdr:col>4</xdr:col>
      <xdr:colOff>381000</xdr:colOff>
      <xdr:row>49</xdr:row>
      <xdr:rowOff>122465</xdr:rowOff>
    </xdr:to>
    <xdr:sp macro="" textlink="">
      <xdr:nvSpPr>
        <xdr:cNvPr id="5" name="Arc 4"/>
        <xdr:cNvSpPr/>
      </xdr:nvSpPr>
      <xdr:spPr>
        <a:xfrm>
          <a:off x="7511143" y="9606643"/>
          <a:ext cx="544286" cy="653143"/>
        </a:xfrm>
        <a:prstGeom prst="arc">
          <a:avLst>
            <a:gd name="adj1" fmla="val 15264430"/>
            <a:gd name="adj2" fmla="val 6151722"/>
          </a:avLst>
        </a:prstGeom>
        <a:ln w="57150"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261258</xdr:colOff>
      <xdr:row>21</xdr:row>
      <xdr:rowOff>95250</xdr:rowOff>
    </xdr:from>
    <xdr:to>
      <xdr:col>5</xdr:col>
      <xdr:colOff>625930</xdr:colOff>
      <xdr:row>48</xdr:row>
      <xdr:rowOff>2722</xdr:rowOff>
    </xdr:to>
    <xdr:sp macro="" textlink="">
      <xdr:nvSpPr>
        <xdr:cNvPr id="6" name="Arc 5"/>
        <xdr:cNvSpPr/>
      </xdr:nvSpPr>
      <xdr:spPr>
        <a:xfrm>
          <a:off x="7935687" y="4517571"/>
          <a:ext cx="1045029" cy="5418365"/>
        </a:xfrm>
        <a:prstGeom prst="arc">
          <a:avLst>
            <a:gd name="adj1" fmla="val 16150432"/>
            <a:gd name="adj2" fmla="val 5473705"/>
          </a:avLst>
        </a:prstGeom>
        <a:ln w="57150"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54428</xdr:colOff>
      <xdr:row>34</xdr:row>
      <xdr:rowOff>81643</xdr:rowOff>
    </xdr:from>
    <xdr:to>
      <xdr:col>6</xdr:col>
      <xdr:colOff>476250</xdr:colOff>
      <xdr:row>36</xdr:row>
      <xdr:rowOff>13607</xdr:rowOff>
    </xdr:to>
    <xdr:sp macro="" textlink="">
      <xdr:nvSpPr>
        <xdr:cNvPr id="7" name="Equal 6"/>
        <xdr:cNvSpPr/>
      </xdr:nvSpPr>
      <xdr:spPr>
        <a:xfrm>
          <a:off x="9089571" y="7157357"/>
          <a:ext cx="421822" cy="340179"/>
        </a:xfrm>
        <a:prstGeom prst="mathEqua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26160</xdr:colOff>
      <xdr:row>17</xdr:row>
      <xdr:rowOff>33617</xdr:rowOff>
    </xdr:from>
    <xdr:to>
      <xdr:col>7</xdr:col>
      <xdr:colOff>123266</xdr:colOff>
      <xdr:row>20</xdr:row>
      <xdr:rowOff>112390</xdr:rowOff>
    </xdr:to>
    <xdr:cxnSp macro="">
      <xdr:nvCxnSpPr>
        <xdr:cNvPr id="9" name="Straight Arrow Connector 8"/>
        <xdr:cNvCxnSpPr>
          <a:endCxn id="8" idx="7"/>
        </xdr:cNvCxnSpPr>
      </xdr:nvCxnSpPr>
      <xdr:spPr>
        <a:xfrm flipH="1">
          <a:off x="8071984" y="3597088"/>
          <a:ext cx="780664" cy="683890"/>
        </a:xfrm>
        <a:prstGeom prst="straightConnector1">
          <a:avLst/>
        </a:prstGeom>
        <a:ln w="5715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843643</xdr:colOff>
      <xdr:row>46</xdr:row>
      <xdr:rowOff>81643</xdr:rowOff>
    </xdr:from>
    <xdr:to>
      <xdr:col>4</xdr:col>
      <xdr:colOff>381000</xdr:colOff>
      <xdr:row>49</xdr:row>
      <xdr:rowOff>122465</xdr:rowOff>
    </xdr:to>
    <xdr:sp macro="" textlink="">
      <xdr:nvSpPr>
        <xdr:cNvPr id="6" name="Arc 5"/>
        <xdr:cNvSpPr/>
      </xdr:nvSpPr>
      <xdr:spPr>
        <a:xfrm>
          <a:off x="7511143" y="9416143"/>
          <a:ext cx="537482" cy="650422"/>
        </a:xfrm>
        <a:prstGeom prst="arc">
          <a:avLst>
            <a:gd name="adj1" fmla="val 15264430"/>
            <a:gd name="adj2" fmla="val 6151722"/>
          </a:avLst>
        </a:prstGeom>
        <a:ln w="57150"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10</xdr:row>
      <xdr:rowOff>156884</xdr:rowOff>
    </xdr:from>
    <xdr:to>
      <xdr:col>10</xdr:col>
      <xdr:colOff>85643</xdr:colOff>
      <xdr:row>22</xdr:row>
      <xdr:rowOff>156883</xdr:rowOff>
    </xdr:to>
    <xdr:sp macro="" textlink="">
      <xdr:nvSpPr>
        <xdr:cNvPr id="7" name="TextBox 6"/>
        <xdr:cNvSpPr txBox="1"/>
      </xdr:nvSpPr>
      <xdr:spPr>
        <a:xfrm>
          <a:off x="8729382" y="2308413"/>
          <a:ext cx="2136320" cy="242047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2400" b="1">
              <a:solidFill>
                <a:schemeClr val="bg1"/>
              </a:solidFill>
            </a:rPr>
            <a:t>Work Backwards Further to Calculate the Profit Margin Percentage</a:t>
          </a:r>
        </a:p>
      </xdr:txBody>
    </xdr:sp>
    <xdr:clientData/>
  </xdr:twoCellAnchor>
  <xdr:twoCellAnchor>
    <xdr:from>
      <xdr:col>5</xdr:col>
      <xdr:colOff>78441</xdr:colOff>
      <xdr:row>20</xdr:row>
      <xdr:rowOff>33619</xdr:rowOff>
    </xdr:from>
    <xdr:to>
      <xdr:col>6</xdr:col>
      <xdr:colOff>134470</xdr:colOff>
      <xdr:row>22</xdr:row>
      <xdr:rowOff>168089</xdr:rowOff>
    </xdr:to>
    <xdr:sp macro="" textlink="">
      <xdr:nvSpPr>
        <xdr:cNvPr id="8" name="Oval 7"/>
        <xdr:cNvSpPr/>
      </xdr:nvSpPr>
      <xdr:spPr>
        <a:xfrm>
          <a:off x="7440706" y="4202207"/>
          <a:ext cx="739588" cy="537882"/>
        </a:xfrm>
        <a:prstGeom prst="ellipse">
          <a:avLst/>
        </a:prstGeom>
        <a:noFill/>
        <a:ln w="571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7</xdr:col>
      <xdr:colOff>141673</xdr:colOff>
      <xdr:row>31</xdr:row>
      <xdr:rowOff>28016</xdr:rowOff>
    </xdr:to>
    <xdr:sp macro="" textlink="">
      <xdr:nvSpPr>
        <xdr:cNvPr id="3" name="TextBox 2"/>
        <xdr:cNvSpPr txBox="1"/>
      </xdr:nvSpPr>
      <xdr:spPr>
        <a:xfrm>
          <a:off x="7362265" y="5177118"/>
          <a:ext cx="2136320" cy="1238251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2400" b="1">
              <a:solidFill>
                <a:schemeClr val="bg1"/>
              </a:solidFill>
            </a:rPr>
            <a:t>What if the profit margin is Only 44.5%?</a:t>
          </a:r>
        </a:p>
      </xdr:txBody>
    </xdr:sp>
    <xdr:clientData/>
  </xdr:twoCellAnchor>
  <xdr:twoCellAnchor>
    <xdr:from>
      <xdr:col>4</xdr:col>
      <xdr:colOff>1</xdr:colOff>
      <xdr:row>31</xdr:row>
      <xdr:rowOff>22412</xdr:rowOff>
    </xdr:from>
    <xdr:to>
      <xdr:col>5</xdr:col>
      <xdr:colOff>941294</xdr:colOff>
      <xdr:row>49</xdr:row>
      <xdr:rowOff>89647</xdr:rowOff>
    </xdr:to>
    <xdr:cxnSp macro="">
      <xdr:nvCxnSpPr>
        <xdr:cNvPr id="4" name="Straight Arrow Connector 3"/>
        <xdr:cNvCxnSpPr/>
      </xdr:nvCxnSpPr>
      <xdr:spPr>
        <a:xfrm flipH="1">
          <a:off x="7037295" y="6409765"/>
          <a:ext cx="1266264" cy="3709147"/>
        </a:xfrm>
        <a:prstGeom prst="straightConnector1">
          <a:avLst/>
        </a:prstGeom>
        <a:ln w="5715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481853</xdr:colOff>
      <xdr:row>20</xdr:row>
      <xdr:rowOff>22413</xdr:rowOff>
    </xdr:from>
    <xdr:to>
      <xdr:col>6</xdr:col>
      <xdr:colOff>145677</xdr:colOff>
      <xdr:row>22</xdr:row>
      <xdr:rowOff>156883</xdr:rowOff>
    </xdr:to>
    <xdr:sp macro="" textlink="">
      <xdr:nvSpPr>
        <xdr:cNvPr id="7" name="Oval 6"/>
        <xdr:cNvSpPr/>
      </xdr:nvSpPr>
      <xdr:spPr>
        <a:xfrm>
          <a:off x="7844118" y="4191001"/>
          <a:ext cx="739588" cy="537882"/>
        </a:xfrm>
        <a:prstGeom prst="ellipse">
          <a:avLst/>
        </a:prstGeom>
        <a:noFill/>
        <a:ln w="571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zoomScale="70" zoomScaleNormal="70" workbookViewId="0">
      <selection activeCell="B39" sqref="B39"/>
    </sheetView>
  </sheetViews>
  <sheetFormatPr defaultRowHeight="15.75" x14ac:dyDescent="0.25"/>
  <cols>
    <col min="1" max="1" width="2.875" style="5" customWidth="1"/>
    <col min="2" max="2" width="71.5" style="5" customWidth="1"/>
    <col min="3" max="3" width="13.125" style="1" customWidth="1"/>
    <col min="4" max="4" width="13.125" style="9" customWidth="1"/>
    <col min="5" max="5" width="9" style="1"/>
    <col min="6" max="6" width="12.625" style="1" bestFit="1" customWidth="1"/>
    <col min="7" max="16384" width="9" style="1"/>
  </cols>
  <sheetData>
    <row r="1" spans="1:6" ht="21" x14ac:dyDescent="0.35">
      <c r="A1" s="17" t="s">
        <v>43</v>
      </c>
      <c r="B1" s="2"/>
      <c r="D1" s="14"/>
    </row>
    <row r="2" spans="1:6" ht="21" x14ac:dyDescent="0.35">
      <c r="A2" s="17"/>
      <c r="B2" s="2"/>
      <c r="C2" s="16" t="s">
        <v>41</v>
      </c>
      <c r="D2" s="18" t="s">
        <v>42</v>
      </c>
    </row>
    <row r="3" spans="1:6" x14ac:dyDescent="0.25">
      <c r="A3" s="2"/>
      <c r="B3" s="2" t="s">
        <v>0</v>
      </c>
      <c r="C3" s="3"/>
    </row>
    <row r="4" spans="1:6" x14ac:dyDescent="0.25">
      <c r="A4" s="2"/>
      <c r="B4" s="2" t="s">
        <v>1</v>
      </c>
      <c r="C4" s="9">
        <v>1011877.5</v>
      </c>
    </row>
    <row r="5" spans="1:6" x14ac:dyDescent="0.25">
      <c r="A5" s="2"/>
      <c r="B5" s="2" t="s">
        <v>2</v>
      </c>
      <c r="C5" s="9">
        <v>5635422.6000000006</v>
      </c>
    </row>
    <row r="6" spans="1:6" x14ac:dyDescent="0.25">
      <c r="A6" s="2"/>
      <c r="B6" s="2" t="s">
        <v>3</v>
      </c>
      <c r="C6" s="9">
        <v>3225562.8</v>
      </c>
    </row>
    <row r="7" spans="1:6" x14ac:dyDescent="0.25">
      <c r="A7" s="2"/>
      <c r="B7" s="2" t="s">
        <v>4</v>
      </c>
      <c r="C7" s="9">
        <v>2017473.0000000002</v>
      </c>
    </row>
    <row r="8" spans="1:6" x14ac:dyDescent="0.25">
      <c r="A8" s="2"/>
      <c r="B8" s="2" t="s">
        <v>5</v>
      </c>
      <c r="C8" s="9">
        <v>-1450.5</v>
      </c>
    </row>
    <row r="9" spans="1:6" x14ac:dyDescent="0.25">
      <c r="A9" s="2"/>
      <c r="B9" s="2" t="s">
        <v>6</v>
      </c>
      <c r="C9" s="9">
        <v>36712.5</v>
      </c>
    </row>
    <row r="10" spans="1:6" x14ac:dyDescent="0.25">
      <c r="A10" s="2"/>
      <c r="B10" s="2" t="s">
        <v>7</v>
      </c>
      <c r="C10" s="9">
        <v>26881.5</v>
      </c>
    </row>
    <row r="11" spans="1:6" x14ac:dyDescent="0.25">
      <c r="A11" s="2"/>
      <c r="B11" s="2"/>
      <c r="C11" s="10">
        <f>SUM(C3:C10)</f>
        <v>11952479.4</v>
      </c>
      <c r="D11" s="20">
        <v>13000000</v>
      </c>
      <c r="F11" s="7"/>
    </row>
    <row r="12" spans="1:6" x14ac:dyDescent="0.25">
      <c r="A12" s="2"/>
      <c r="B12" s="2"/>
      <c r="C12" s="9"/>
    </row>
    <row r="13" spans="1:6" x14ac:dyDescent="0.25">
      <c r="A13" s="2"/>
      <c r="B13" s="2" t="s">
        <v>8</v>
      </c>
      <c r="C13" s="9">
        <v>-1006290</v>
      </c>
    </row>
    <row r="14" spans="1:6" x14ac:dyDescent="0.25">
      <c r="A14" s="2"/>
      <c r="B14" s="2" t="s">
        <v>9</v>
      </c>
      <c r="C14" s="9">
        <v>-9000</v>
      </c>
    </row>
    <row r="15" spans="1:6" x14ac:dyDescent="0.25">
      <c r="A15" s="2"/>
      <c r="B15" s="2" t="s">
        <v>10</v>
      </c>
      <c r="C15" s="9">
        <v>-2696701.1999999997</v>
      </c>
    </row>
    <row r="16" spans="1:6" x14ac:dyDescent="0.25">
      <c r="A16" s="2"/>
      <c r="B16" s="2" t="s">
        <v>11</v>
      </c>
      <c r="C16" s="9">
        <v>-15750</v>
      </c>
    </row>
    <row r="17" spans="1:5" x14ac:dyDescent="0.25">
      <c r="A17" s="2"/>
      <c r="B17" s="2" t="s">
        <v>12</v>
      </c>
      <c r="C17" s="9">
        <v>-21825</v>
      </c>
    </row>
    <row r="18" spans="1:5" x14ac:dyDescent="0.25">
      <c r="A18" s="2"/>
      <c r="B18" s="2" t="s">
        <v>13</v>
      </c>
      <c r="C18" s="9">
        <v>-1721428.5</v>
      </c>
    </row>
    <row r="19" spans="1:5" x14ac:dyDescent="0.25">
      <c r="A19" s="2"/>
      <c r="B19" s="2" t="s">
        <v>14</v>
      </c>
      <c r="C19" s="9">
        <v>6054.3</v>
      </c>
    </row>
    <row r="20" spans="1:5" x14ac:dyDescent="0.25">
      <c r="A20" s="2"/>
      <c r="B20" s="2"/>
      <c r="C20" s="10">
        <f t="shared" ref="C20" si="0">SUM(C13:C19)</f>
        <v>-5464940.3999999994</v>
      </c>
      <c r="D20" s="10"/>
      <c r="E20" s="8"/>
    </row>
    <row r="21" spans="1:5" x14ac:dyDescent="0.25">
      <c r="A21" s="2"/>
      <c r="B21" s="2"/>
      <c r="C21" s="9"/>
      <c r="D21" s="15"/>
    </row>
    <row r="22" spans="1:5" x14ac:dyDescent="0.25">
      <c r="A22" s="2"/>
      <c r="B22" s="6" t="s">
        <v>38</v>
      </c>
      <c r="C22" s="11">
        <f t="shared" ref="C22" si="1">C11+C20</f>
        <v>6487539.0000000009</v>
      </c>
      <c r="D22" s="11"/>
      <c r="E22" s="8"/>
    </row>
    <row r="23" spans="1:5" x14ac:dyDescent="0.25">
      <c r="A23" s="2"/>
      <c r="B23" s="2"/>
      <c r="C23" s="9"/>
    </row>
    <row r="24" spans="1:5" x14ac:dyDescent="0.25">
      <c r="A24" s="2"/>
      <c r="B24" s="2" t="s">
        <v>15</v>
      </c>
      <c r="C24" s="9">
        <v>-45212.399999999994</v>
      </c>
    </row>
    <row r="25" spans="1:5" x14ac:dyDescent="0.25">
      <c r="A25" s="2"/>
      <c r="B25" s="2" t="s">
        <v>16</v>
      </c>
      <c r="C25" s="9">
        <v>-85507.199999999997</v>
      </c>
    </row>
    <row r="26" spans="1:5" x14ac:dyDescent="0.25">
      <c r="A26" s="2"/>
      <c r="B26" s="2" t="s">
        <v>17</v>
      </c>
      <c r="C26" s="9">
        <v>-72180</v>
      </c>
    </row>
    <row r="27" spans="1:5" x14ac:dyDescent="0.25">
      <c r="A27" s="2"/>
      <c r="B27" s="2" t="s">
        <v>18</v>
      </c>
      <c r="C27" s="9">
        <v>-3750</v>
      </c>
    </row>
    <row r="28" spans="1:5" x14ac:dyDescent="0.25">
      <c r="A28" s="2"/>
      <c r="B28" s="2" t="s">
        <v>19</v>
      </c>
      <c r="C28" s="9">
        <v>-70350</v>
      </c>
    </row>
    <row r="29" spans="1:5" x14ac:dyDescent="0.25">
      <c r="A29" s="2"/>
      <c r="B29" s="2" t="s">
        <v>20</v>
      </c>
      <c r="C29" s="9">
        <v>-176578.8</v>
      </c>
    </row>
    <row r="30" spans="1:5" x14ac:dyDescent="0.25">
      <c r="A30" s="2"/>
      <c r="B30" s="2" t="s">
        <v>21</v>
      </c>
      <c r="C30" s="9">
        <v>-373282.8</v>
      </c>
    </row>
    <row r="31" spans="1:5" x14ac:dyDescent="0.25">
      <c r="A31" s="2"/>
      <c r="B31" s="2" t="s">
        <v>22</v>
      </c>
      <c r="C31" s="9">
        <v>-58892.1</v>
      </c>
    </row>
    <row r="32" spans="1:5" x14ac:dyDescent="0.25">
      <c r="A32" s="2"/>
      <c r="B32" s="2" t="s">
        <v>23</v>
      </c>
      <c r="C32" s="9">
        <v>-4049550</v>
      </c>
    </row>
    <row r="33" spans="1:4" x14ac:dyDescent="0.25">
      <c r="A33" s="2"/>
      <c r="B33" s="2" t="s">
        <v>24</v>
      </c>
      <c r="C33" s="9">
        <v>-429660</v>
      </c>
    </row>
    <row r="34" spans="1:4" x14ac:dyDescent="0.25">
      <c r="A34" s="2"/>
      <c r="B34" s="2" t="s">
        <v>25</v>
      </c>
      <c r="C34" s="9">
        <v>-9660</v>
      </c>
    </row>
    <row r="35" spans="1:4" x14ac:dyDescent="0.25">
      <c r="A35" s="2"/>
      <c r="B35" s="2" t="s">
        <v>26</v>
      </c>
      <c r="C35" s="9">
        <v>-67350</v>
      </c>
    </row>
    <row r="36" spans="1:4" x14ac:dyDescent="0.25">
      <c r="A36" s="2"/>
      <c r="B36" s="6" t="s">
        <v>40</v>
      </c>
      <c r="C36" s="9">
        <v>-382320</v>
      </c>
    </row>
    <row r="37" spans="1:4" x14ac:dyDescent="0.25">
      <c r="A37" s="2"/>
      <c r="B37" s="2" t="s">
        <v>27</v>
      </c>
      <c r="C37" s="9">
        <v>-72000</v>
      </c>
    </row>
    <row r="38" spans="1:4" x14ac:dyDescent="0.25">
      <c r="A38" s="2"/>
      <c r="B38" s="2" t="s">
        <v>28</v>
      </c>
      <c r="C38" s="9">
        <v>0</v>
      </c>
    </row>
    <row r="39" spans="1:4" x14ac:dyDescent="0.25">
      <c r="A39" s="2"/>
      <c r="B39" s="2" t="s">
        <v>29</v>
      </c>
      <c r="C39" s="9">
        <v>-40500</v>
      </c>
    </row>
    <row r="40" spans="1:4" x14ac:dyDescent="0.25">
      <c r="A40" s="2"/>
      <c r="B40" s="2" t="s">
        <v>30</v>
      </c>
      <c r="C40" s="9">
        <v>-60320.4</v>
      </c>
    </row>
    <row r="41" spans="1:4" x14ac:dyDescent="0.25">
      <c r="A41" s="2"/>
      <c r="B41" s="2" t="s">
        <v>31</v>
      </c>
      <c r="C41" s="9">
        <v>-31244.400000000001</v>
      </c>
    </row>
    <row r="42" spans="1:4" x14ac:dyDescent="0.25">
      <c r="A42" s="2"/>
      <c r="B42" s="2" t="s">
        <v>32</v>
      </c>
      <c r="C42" s="9">
        <v>-25234.5</v>
      </c>
    </row>
    <row r="43" spans="1:4" x14ac:dyDescent="0.25">
      <c r="A43" s="2"/>
      <c r="B43" s="2" t="s">
        <v>33</v>
      </c>
      <c r="C43" s="9">
        <v>-7920</v>
      </c>
    </row>
    <row r="44" spans="1:4" x14ac:dyDescent="0.25">
      <c r="A44" s="2"/>
      <c r="B44" s="2" t="s">
        <v>34</v>
      </c>
      <c r="C44" s="9">
        <v>-1650</v>
      </c>
    </row>
    <row r="45" spans="1:4" x14ac:dyDescent="0.25">
      <c r="A45" s="2"/>
      <c r="B45" s="2" t="s">
        <v>35</v>
      </c>
      <c r="C45" s="9">
        <v>3098.1</v>
      </c>
    </row>
    <row r="46" spans="1:4" x14ac:dyDescent="0.25">
      <c r="A46" s="2"/>
      <c r="B46" s="2" t="s">
        <v>36</v>
      </c>
      <c r="C46" s="9">
        <v>6874.8</v>
      </c>
    </row>
    <row r="47" spans="1:4" x14ac:dyDescent="0.25">
      <c r="A47" s="2"/>
      <c r="B47" s="2" t="s">
        <v>39</v>
      </c>
      <c r="C47" s="10">
        <f t="shared" ref="C47" si="2">SUM(C24:C46)</f>
        <v>-6053189.7000000011</v>
      </c>
      <c r="D47" s="10"/>
    </row>
    <row r="48" spans="1:4" x14ac:dyDescent="0.25">
      <c r="A48" s="2"/>
      <c r="B48" s="2"/>
      <c r="C48" s="12"/>
      <c r="D48" s="12"/>
    </row>
    <row r="49" spans="1:4" ht="16.5" thickBot="1" x14ac:dyDescent="0.3">
      <c r="A49" s="2"/>
      <c r="B49" s="2"/>
      <c r="C49" s="12"/>
      <c r="D49" s="12"/>
    </row>
    <row r="50" spans="1:4" s="4" customFormat="1" ht="16.5" thickBot="1" x14ac:dyDescent="0.3">
      <c r="A50" s="2" t="s">
        <v>37</v>
      </c>
      <c r="B50" s="2"/>
      <c r="C50" s="13">
        <f t="shared" ref="C50" si="3">C22+C47</f>
        <v>434349.29999999981</v>
      </c>
      <c r="D50" s="19">
        <v>1000000</v>
      </c>
    </row>
    <row r="51" spans="1:4" ht="16.5" thickTop="1" x14ac:dyDescent="0.25"/>
  </sheetData>
  <pageMargins left="0.7" right="0.7" top="0.75" bottom="0.75" header="0.25" footer="0.3"/>
  <pageSetup orientation="portrait" verticalDpi="0" r:id="rId1"/>
  <headerFooter>
    <oddHeader>&amp;L&amp;"Calibri,Bold"&amp;8 11:02 AM
&amp;"Calibri,Bold"&amp;8 12/15/13
&amp;"Calibri,Bold"&amp;8 Accrual Basis&amp;C&amp;"Calibri,Bold"&amp;12 Rock Castle Construction
&amp;"Calibri,Bold"&amp;14 Trial Balance
&amp;"Calibri,Bold"&amp;10 As of November 30, 2013</oddHeader>
    <oddFooter>&amp;R&amp;"Calibri,Bold"&amp;8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showGridLines="0" zoomScale="70" zoomScaleNormal="70" workbookViewId="0">
      <selection activeCell="B54" sqref="B54"/>
    </sheetView>
  </sheetViews>
  <sheetFormatPr defaultRowHeight="15.75" x14ac:dyDescent="0.25"/>
  <cols>
    <col min="1" max="1" width="2.875" style="5" customWidth="1"/>
    <col min="2" max="2" width="71.5" style="5" customWidth="1"/>
    <col min="3" max="3" width="13.125" style="1" customWidth="1"/>
    <col min="4" max="4" width="13.125" style="9" customWidth="1"/>
  </cols>
  <sheetData>
    <row r="1" spans="1:4" ht="21" x14ac:dyDescent="0.35">
      <c r="A1" s="17" t="s">
        <v>43</v>
      </c>
      <c r="B1" s="2"/>
      <c r="D1" s="14"/>
    </row>
    <row r="2" spans="1:4" ht="21" x14ac:dyDescent="0.35">
      <c r="A2" s="17"/>
      <c r="B2" s="2"/>
      <c r="C2" s="16" t="s">
        <v>41</v>
      </c>
      <c r="D2" s="18" t="s">
        <v>42</v>
      </c>
    </row>
    <row r="3" spans="1:4" x14ac:dyDescent="0.25">
      <c r="A3" s="2"/>
      <c r="B3" s="2" t="s">
        <v>0</v>
      </c>
      <c r="C3" s="3"/>
    </row>
    <row r="4" spans="1:4" x14ac:dyDescent="0.25">
      <c r="A4" s="2"/>
      <c r="B4" s="2" t="s">
        <v>1</v>
      </c>
      <c r="C4" s="9">
        <v>1011877.5</v>
      </c>
    </row>
    <row r="5" spans="1:4" x14ac:dyDescent="0.25">
      <c r="A5" s="2"/>
      <c r="B5" s="2" t="s">
        <v>2</v>
      </c>
      <c r="C5" s="9">
        <v>5635422.6000000006</v>
      </c>
    </row>
    <row r="6" spans="1:4" x14ac:dyDescent="0.25">
      <c r="A6" s="2"/>
      <c r="B6" s="2" t="s">
        <v>3</v>
      </c>
      <c r="C6" s="9">
        <v>3225562.8</v>
      </c>
    </row>
    <row r="7" spans="1:4" x14ac:dyDescent="0.25">
      <c r="A7" s="2"/>
      <c r="B7" s="2" t="s">
        <v>4</v>
      </c>
      <c r="C7" s="9">
        <v>2017473.0000000002</v>
      </c>
    </row>
    <row r="8" spans="1:4" x14ac:dyDescent="0.25">
      <c r="A8" s="2"/>
      <c r="B8" s="2" t="s">
        <v>5</v>
      </c>
      <c r="C8" s="9">
        <v>-1450.5</v>
      </c>
    </row>
    <row r="9" spans="1:4" x14ac:dyDescent="0.25">
      <c r="A9" s="2"/>
      <c r="B9" s="2" t="s">
        <v>6</v>
      </c>
      <c r="C9" s="9">
        <v>36712.5</v>
      </c>
    </row>
    <row r="10" spans="1:4" x14ac:dyDescent="0.25">
      <c r="A10" s="2"/>
      <c r="B10" s="2" t="s">
        <v>7</v>
      </c>
      <c r="C10" s="9">
        <v>26881.5</v>
      </c>
    </row>
    <row r="11" spans="1:4" x14ac:dyDescent="0.25">
      <c r="A11" s="2"/>
      <c r="B11" s="2"/>
      <c r="C11" s="10">
        <f>SUM(C3:C10)</f>
        <v>11952479.4</v>
      </c>
      <c r="D11" s="20">
        <v>13000000</v>
      </c>
    </row>
    <row r="12" spans="1:4" x14ac:dyDescent="0.25">
      <c r="A12" s="2"/>
      <c r="B12" s="2"/>
      <c r="C12" s="9"/>
    </row>
    <row r="13" spans="1:4" x14ac:dyDescent="0.25">
      <c r="A13" s="2"/>
      <c r="B13" s="2" t="s">
        <v>8</v>
      </c>
      <c r="C13" s="9">
        <v>-1006290</v>
      </c>
    </row>
    <row r="14" spans="1:4" x14ac:dyDescent="0.25">
      <c r="A14" s="2"/>
      <c r="B14" s="2" t="s">
        <v>9</v>
      </c>
      <c r="C14" s="9">
        <v>-9000</v>
      </c>
    </row>
    <row r="15" spans="1:4" x14ac:dyDescent="0.25">
      <c r="A15" s="2"/>
      <c r="B15" s="2" t="s">
        <v>10</v>
      </c>
      <c r="C15" s="9">
        <v>-2696701.1999999997</v>
      </c>
    </row>
    <row r="16" spans="1:4" x14ac:dyDescent="0.25">
      <c r="A16" s="2"/>
      <c r="B16" s="2" t="s">
        <v>11</v>
      </c>
      <c r="C16" s="9">
        <v>-15750</v>
      </c>
    </row>
    <row r="17" spans="1:4" x14ac:dyDescent="0.25">
      <c r="A17" s="2"/>
      <c r="B17" s="2" t="s">
        <v>12</v>
      </c>
      <c r="C17" s="9">
        <v>-21825</v>
      </c>
    </row>
    <row r="18" spans="1:4" x14ac:dyDescent="0.25">
      <c r="A18" s="2"/>
      <c r="B18" s="2" t="s">
        <v>13</v>
      </c>
      <c r="C18" s="9">
        <v>-1721428.5</v>
      </c>
    </row>
    <row r="19" spans="1:4" x14ac:dyDescent="0.25">
      <c r="A19" s="2"/>
      <c r="B19" s="2" t="s">
        <v>14</v>
      </c>
      <c r="C19" s="9">
        <v>6054.3</v>
      </c>
    </row>
    <row r="20" spans="1:4" x14ac:dyDescent="0.25">
      <c r="A20" s="2"/>
      <c r="B20" s="2"/>
      <c r="C20" s="10">
        <f t="shared" ref="C20" si="0">SUM(C13:C19)</f>
        <v>-5464940.3999999994</v>
      </c>
      <c r="D20" s="10"/>
    </row>
    <row r="21" spans="1:4" x14ac:dyDescent="0.25">
      <c r="A21" s="2"/>
      <c r="B21" s="2"/>
      <c r="C21" s="9"/>
      <c r="D21" s="15"/>
    </row>
    <row r="22" spans="1:4" x14ac:dyDescent="0.25">
      <c r="A22" s="2"/>
      <c r="B22" s="6" t="s">
        <v>38</v>
      </c>
      <c r="C22" s="11">
        <f t="shared" ref="C22" si="1">C11+C20</f>
        <v>6487539.0000000009</v>
      </c>
      <c r="D22" s="23">
        <f>D50+D47</f>
        <v>6200000</v>
      </c>
    </row>
    <row r="23" spans="1:4" x14ac:dyDescent="0.25">
      <c r="A23" s="2"/>
      <c r="B23" s="2"/>
      <c r="C23" s="9"/>
    </row>
    <row r="24" spans="1:4" x14ac:dyDescent="0.25">
      <c r="A24" s="2"/>
      <c r="B24" s="2" t="s">
        <v>15</v>
      </c>
      <c r="C24" s="9">
        <v>-45212.399999999994</v>
      </c>
    </row>
    <row r="25" spans="1:4" x14ac:dyDescent="0.25">
      <c r="A25" s="2"/>
      <c r="B25" s="2" t="s">
        <v>16</v>
      </c>
      <c r="C25" s="9">
        <v>-85507.199999999997</v>
      </c>
    </row>
    <row r="26" spans="1:4" x14ac:dyDescent="0.25">
      <c r="A26" s="2"/>
      <c r="B26" s="2" t="s">
        <v>17</v>
      </c>
      <c r="C26" s="9">
        <v>-72180</v>
      </c>
    </row>
    <row r="27" spans="1:4" x14ac:dyDescent="0.25">
      <c r="A27" s="2"/>
      <c r="B27" s="2" t="s">
        <v>18</v>
      </c>
      <c r="C27" s="9">
        <v>-3750</v>
      </c>
    </row>
    <row r="28" spans="1:4" x14ac:dyDescent="0.25">
      <c r="A28" s="2"/>
      <c r="B28" s="2" t="s">
        <v>19</v>
      </c>
      <c r="C28" s="9">
        <v>-70350</v>
      </c>
    </row>
    <row r="29" spans="1:4" x14ac:dyDescent="0.25">
      <c r="A29" s="2"/>
      <c r="B29" s="2" t="s">
        <v>20</v>
      </c>
      <c r="C29" s="9">
        <v>-176578.8</v>
      </c>
    </row>
    <row r="30" spans="1:4" x14ac:dyDescent="0.25">
      <c r="A30" s="2"/>
      <c r="B30" s="2" t="s">
        <v>21</v>
      </c>
      <c r="C30" s="9">
        <v>-373282.8</v>
      </c>
    </row>
    <row r="31" spans="1:4" x14ac:dyDescent="0.25">
      <c r="A31" s="2"/>
      <c r="B31" s="2" t="s">
        <v>22</v>
      </c>
      <c r="C31" s="9">
        <v>-58892.1</v>
      </c>
    </row>
    <row r="32" spans="1:4" x14ac:dyDescent="0.25">
      <c r="A32" s="2"/>
      <c r="B32" s="2" t="s">
        <v>23</v>
      </c>
      <c r="C32" s="9">
        <v>-4049550</v>
      </c>
    </row>
    <row r="33" spans="1:4" x14ac:dyDescent="0.25">
      <c r="A33" s="2"/>
      <c r="B33" s="2" t="s">
        <v>24</v>
      </c>
      <c r="C33" s="9">
        <v>-429660</v>
      </c>
    </row>
    <row r="34" spans="1:4" x14ac:dyDescent="0.25">
      <c r="A34" s="2"/>
      <c r="B34" s="2" t="s">
        <v>25</v>
      </c>
      <c r="C34" s="9">
        <v>-9660</v>
      </c>
    </row>
    <row r="35" spans="1:4" x14ac:dyDescent="0.25">
      <c r="A35" s="2"/>
      <c r="B35" s="2" t="s">
        <v>26</v>
      </c>
      <c r="C35" s="9">
        <v>-67350</v>
      </c>
    </row>
    <row r="36" spans="1:4" x14ac:dyDescent="0.25">
      <c r="A36" s="2"/>
      <c r="B36" s="6" t="s">
        <v>40</v>
      </c>
      <c r="C36" s="9">
        <v>-382320</v>
      </c>
    </row>
    <row r="37" spans="1:4" x14ac:dyDescent="0.25">
      <c r="A37" s="2"/>
      <c r="B37" s="2" t="s">
        <v>27</v>
      </c>
      <c r="C37" s="9">
        <v>-72000</v>
      </c>
    </row>
    <row r="38" spans="1:4" x14ac:dyDescent="0.25">
      <c r="A38" s="2"/>
      <c r="B38" s="2" t="s">
        <v>28</v>
      </c>
      <c r="C38" s="9">
        <v>0</v>
      </c>
    </row>
    <row r="39" spans="1:4" x14ac:dyDescent="0.25">
      <c r="A39" s="2"/>
      <c r="B39" s="2" t="s">
        <v>29</v>
      </c>
      <c r="C39" s="9">
        <v>-40500</v>
      </c>
    </row>
    <row r="40" spans="1:4" x14ac:dyDescent="0.25">
      <c r="A40" s="2"/>
      <c r="B40" s="2" t="s">
        <v>30</v>
      </c>
      <c r="C40" s="9">
        <v>-60320.4</v>
      </c>
    </row>
    <row r="41" spans="1:4" x14ac:dyDescent="0.25">
      <c r="A41" s="2"/>
      <c r="B41" s="2" t="s">
        <v>31</v>
      </c>
      <c r="C41" s="9">
        <v>-31244.400000000001</v>
      </c>
    </row>
    <row r="42" spans="1:4" x14ac:dyDescent="0.25">
      <c r="A42" s="2"/>
      <c r="B42" s="2" t="s">
        <v>32</v>
      </c>
      <c r="C42" s="9">
        <v>-25234.5</v>
      </c>
    </row>
    <row r="43" spans="1:4" x14ac:dyDescent="0.25">
      <c r="A43" s="2"/>
      <c r="B43" s="2" t="s">
        <v>33</v>
      </c>
      <c r="C43" s="9">
        <v>-7920</v>
      </c>
    </row>
    <row r="44" spans="1:4" x14ac:dyDescent="0.25">
      <c r="A44" s="2"/>
      <c r="B44" s="2" t="s">
        <v>34</v>
      </c>
      <c r="C44" s="9">
        <v>-1650</v>
      </c>
    </row>
    <row r="45" spans="1:4" x14ac:dyDescent="0.25">
      <c r="A45" s="2"/>
      <c r="B45" s="2" t="s">
        <v>35</v>
      </c>
      <c r="C45" s="9">
        <v>3098.1</v>
      </c>
    </row>
    <row r="46" spans="1:4" x14ac:dyDescent="0.25">
      <c r="A46" s="2"/>
      <c r="B46" s="2" t="s">
        <v>36</v>
      </c>
      <c r="C46" s="9">
        <v>6874.8</v>
      </c>
    </row>
    <row r="47" spans="1:4" x14ac:dyDescent="0.25">
      <c r="A47" s="2"/>
      <c r="B47" s="2" t="s">
        <v>39</v>
      </c>
      <c r="C47" s="10">
        <f t="shared" ref="C47" si="2">SUM(C24:C46)</f>
        <v>-6053189.7000000011</v>
      </c>
      <c r="D47" s="21">
        <v>5200000</v>
      </c>
    </row>
    <row r="48" spans="1:4" x14ac:dyDescent="0.25">
      <c r="A48" s="2"/>
      <c r="B48" s="2"/>
      <c r="C48" s="12"/>
      <c r="D48" s="12"/>
    </row>
    <row r="49" spans="1:4" ht="16.5" thickBot="1" x14ac:dyDescent="0.3">
      <c r="A49" s="2"/>
      <c r="B49" s="2"/>
      <c r="C49" s="12"/>
      <c r="D49" s="12"/>
    </row>
    <row r="50" spans="1:4" ht="16.5" thickBot="1" x14ac:dyDescent="0.3">
      <c r="A50" s="2" t="s">
        <v>37</v>
      </c>
      <c r="B50" s="2"/>
      <c r="C50" s="13">
        <f t="shared" ref="C50" si="3">C22+C47</f>
        <v>434349.29999999981</v>
      </c>
      <c r="D50" s="19">
        <v>1000000</v>
      </c>
    </row>
    <row r="51" spans="1:4" ht="16.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zoomScale="85" zoomScaleNormal="85" workbookViewId="0">
      <selection activeCell="K29" sqref="K29"/>
    </sheetView>
  </sheetViews>
  <sheetFormatPr defaultRowHeight="15.75" x14ac:dyDescent="0.25"/>
  <cols>
    <col min="1" max="1" width="2.875" customWidth="1"/>
    <col min="2" max="2" width="63.25" customWidth="1"/>
    <col min="3" max="4" width="13.125" customWidth="1"/>
    <col min="5" max="5" width="4.25" customWidth="1"/>
  </cols>
  <sheetData>
    <row r="1" spans="1:7" ht="21" x14ac:dyDescent="0.35">
      <c r="A1" s="17" t="s">
        <v>43</v>
      </c>
      <c r="B1" s="2"/>
      <c r="C1" s="1"/>
      <c r="D1" s="14"/>
    </row>
    <row r="2" spans="1:7" ht="21" x14ac:dyDescent="0.35">
      <c r="A2" s="17"/>
      <c r="B2" s="2"/>
      <c r="C2" s="16" t="s">
        <v>41</v>
      </c>
      <c r="D2" s="18" t="s">
        <v>42</v>
      </c>
    </row>
    <row r="3" spans="1:7" x14ac:dyDescent="0.25">
      <c r="A3" s="2"/>
      <c r="B3" s="2" t="s">
        <v>0</v>
      </c>
      <c r="C3" s="3"/>
      <c r="D3" s="9"/>
    </row>
    <row r="4" spans="1:7" x14ac:dyDescent="0.25">
      <c r="A4" s="2"/>
      <c r="B4" s="2" t="s">
        <v>1</v>
      </c>
      <c r="C4" s="9">
        <v>1011877.5</v>
      </c>
      <c r="D4" s="9"/>
    </row>
    <row r="5" spans="1:7" x14ac:dyDescent="0.25">
      <c r="A5" s="2"/>
      <c r="B5" s="2" t="s">
        <v>2</v>
      </c>
      <c r="C5" s="9">
        <v>5635422.6000000006</v>
      </c>
      <c r="D5" s="9"/>
    </row>
    <row r="6" spans="1:7" x14ac:dyDescent="0.25">
      <c r="A6" s="2"/>
      <c r="B6" s="2" t="s">
        <v>3</v>
      </c>
      <c r="C6" s="9">
        <v>3225562.8</v>
      </c>
      <c r="D6" s="9"/>
    </row>
    <row r="7" spans="1:7" x14ac:dyDescent="0.25">
      <c r="A7" s="2"/>
      <c r="B7" s="2" t="s">
        <v>4</v>
      </c>
      <c r="C7" s="9">
        <v>2017473.0000000002</v>
      </c>
      <c r="D7" s="9"/>
    </row>
    <row r="8" spans="1:7" x14ac:dyDescent="0.25">
      <c r="A8" s="2"/>
      <c r="B8" s="2" t="s">
        <v>5</v>
      </c>
      <c r="C8" s="9">
        <v>-1450.5</v>
      </c>
      <c r="D8" s="9"/>
    </row>
    <row r="9" spans="1:7" x14ac:dyDescent="0.25">
      <c r="A9" s="2"/>
      <c r="B9" s="2" t="s">
        <v>6</v>
      </c>
      <c r="C9" s="9">
        <v>36712.5</v>
      </c>
      <c r="D9" s="9"/>
    </row>
    <row r="10" spans="1:7" x14ac:dyDescent="0.25">
      <c r="A10" s="2"/>
      <c r="B10" s="2" t="s">
        <v>7</v>
      </c>
      <c r="C10" s="9">
        <v>26881.5</v>
      </c>
      <c r="D10" s="9"/>
    </row>
    <row r="11" spans="1:7" x14ac:dyDescent="0.25">
      <c r="A11" s="2"/>
      <c r="B11" s="2"/>
      <c r="C11" s="10">
        <f>SUM(C3:C10)</f>
        <v>11952479.4</v>
      </c>
      <c r="D11" s="20">
        <v>13000000</v>
      </c>
      <c r="F11" s="26">
        <f>D11/D11</f>
        <v>1</v>
      </c>
    </row>
    <row r="12" spans="1:7" x14ac:dyDescent="0.25">
      <c r="A12" s="2"/>
      <c r="B12" s="2"/>
      <c r="C12" s="9"/>
      <c r="D12" s="9"/>
    </row>
    <row r="13" spans="1:7" x14ac:dyDescent="0.25">
      <c r="A13" s="2"/>
      <c r="B13" s="2" t="s">
        <v>8</v>
      </c>
      <c r="C13" s="9">
        <v>-1006290</v>
      </c>
      <c r="D13" s="9"/>
      <c r="G13" s="24"/>
    </row>
    <row r="14" spans="1:7" x14ac:dyDescent="0.25">
      <c r="A14" s="2"/>
      <c r="B14" s="2" t="s">
        <v>9</v>
      </c>
      <c r="C14" s="9">
        <v>-9000</v>
      </c>
      <c r="D14" s="9"/>
      <c r="G14" s="24"/>
    </row>
    <row r="15" spans="1:7" x14ac:dyDescent="0.25">
      <c r="A15" s="2"/>
      <c r="B15" s="2" t="s">
        <v>10</v>
      </c>
      <c r="C15" s="9">
        <v>-2696701.1999999997</v>
      </c>
      <c r="D15" s="9"/>
      <c r="G15" s="24"/>
    </row>
    <row r="16" spans="1:7" x14ac:dyDescent="0.25">
      <c r="A16" s="2"/>
      <c r="B16" s="2" t="s">
        <v>11</v>
      </c>
      <c r="C16" s="9">
        <v>-15750</v>
      </c>
      <c r="D16" s="9"/>
      <c r="G16" s="24"/>
    </row>
    <row r="17" spans="1:7" x14ac:dyDescent="0.25">
      <c r="A17" s="2"/>
      <c r="B17" s="2" t="s">
        <v>12</v>
      </c>
      <c r="C17" s="9">
        <v>-21825</v>
      </c>
      <c r="D17" s="9"/>
      <c r="G17" s="24"/>
    </row>
    <row r="18" spans="1:7" x14ac:dyDescent="0.25">
      <c r="A18" s="2"/>
      <c r="B18" s="2" t="s">
        <v>13</v>
      </c>
      <c r="C18" s="9">
        <v>-1721428.5</v>
      </c>
      <c r="D18" s="9"/>
      <c r="G18" s="24"/>
    </row>
    <row r="19" spans="1:7" x14ac:dyDescent="0.25">
      <c r="A19" s="2"/>
      <c r="B19" s="2" t="s">
        <v>14</v>
      </c>
      <c r="C19" s="9">
        <v>6054.3</v>
      </c>
      <c r="D19" s="9"/>
      <c r="G19" s="24"/>
    </row>
    <row r="20" spans="1:7" x14ac:dyDescent="0.25">
      <c r="A20" s="2"/>
      <c r="B20" s="2"/>
      <c r="C20" s="10">
        <f t="shared" ref="C20" si="0">SUM(C13:C19)</f>
        <v>-5464940.3999999994</v>
      </c>
      <c r="D20" s="25">
        <f>D11-D22</f>
        <v>6800000</v>
      </c>
      <c r="F20" s="26">
        <f>D20/D11</f>
        <v>0.52307692307692311</v>
      </c>
    </row>
    <row r="21" spans="1:7" x14ac:dyDescent="0.25">
      <c r="A21" s="2"/>
      <c r="B21" s="2"/>
      <c r="C21" s="9"/>
      <c r="D21" s="15"/>
      <c r="F21" s="24"/>
    </row>
    <row r="22" spans="1:7" x14ac:dyDescent="0.25">
      <c r="A22" s="2"/>
      <c r="B22" s="6" t="s">
        <v>38</v>
      </c>
      <c r="C22" s="11">
        <f t="shared" ref="C22" si="1">C11+C20</f>
        <v>6487539.0000000009</v>
      </c>
      <c r="D22" s="23">
        <v>6200000</v>
      </c>
      <c r="F22" s="26">
        <f>D22/D11</f>
        <v>0.47692307692307695</v>
      </c>
    </row>
    <row r="23" spans="1:7" x14ac:dyDescent="0.25">
      <c r="A23" s="2"/>
      <c r="B23" s="2"/>
      <c r="C23" s="9"/>
      <c r="D23" s="9"/>
    </row>
    <row r="24" spans="1:7" x14ac:dyDescent="0.25">
      <c r="A24" s="2"/>
      <c r="B24" s="2" t="s">
        <v>15</v>
      </c>
      <c r="C24" s="9">
        <v>-45212.399999999994</v>
      </c>
      <c r="D24" s="9"/>
    </row>
    <row r="25" spans="1:7" x14ac:dyDescent="0.25">
      <c r="A25" s="2"/>
      <c r="B25" s="2" t="s">
        <v>16</v>
      </c>
      <c r="C25" s="9">
        <v>-85507.199999999997</v>
      </c>
      <c r="D25" s="9"/>
    </row>
    <row r="26" spans="1:7" x14ac:dyDescent="0.25">
      <c r="A26" s="2"/>
      <c r="B26" s="2" t="s">
        <v>17</v>
      </c>
      <c r="C26" s="9">
        <v>-72180</v>
      </c>
      <c r="D26" s="9"/>
    </row>
    <row r="27" spans="1:7" x14ac:dyDescent="0.25">
      <c r="A27" s="2"/>
      <c r="B27" s="2" t="s">
        <v>18</v>
      </c>
      <c r="C27" s="9">
        <v>-3750</v>
      </c>
      <c r="D27" s="9"/>
    </row>
    <row r="28" spans="1:7" x14ac:dyDescent="0.25">
      <c r="A28" s="2"/>
      <c r="B28" s="2" t="s">
        <v>19</v>
      </c>
      <c r="C28" s="9">
        <v>-70350</v>
      </c>
      <c r="D28" s="9"/>
    </row>
    <row r="29" spans="1:7" x14ac:dyDescent="0.25">
      <c r="A29" s="2"/>
      <c r="B29" s="2" t="s">
        <v>20</v>
      </c>
      <c r="C29" s="9">
        <v>-176578.8</v>
      </c>
      <c r="D29" s="9"/>
    </row>
    <row r="30" spans="1:7" x14ac:dyDescent="0.25">
      <c r="A30" s="2"/>
      <c r="B30" s="2" t="s">
        <v>21</v>
      </c>
      <c r="C30" s="9">
        <v>-373282.8</v>
      </c>
      <c r="D30" s="9"/>
    </row>
    <row r="31" spans="1:7" x14ac:dyDescent="0.25">
      <c r="A31" s="2"/>
      <c r="B31" s="2" t="s">
        <v>22</v>
      </c>
      <c r="C31" s="9">
        <v>-58892.1</v>
      </c>
      <c r="D31" s="9"/>
    </row>
    <row r="32" spans="1:7" x14ac:dyDescent="0.25">
      <c r="A32" s="2"/>
      <c r="B32" s="2" t="s">
        <v>23</v>
      </c>
      <c r="C32" s="9">
        <v>-4049550</v>
      </c>
      <c r="D32" s="9"/>
    </row>
    <row r="33" spans="1:4" x14ac:dyDescent="0.25">
      <c r="A33" s="2"/>
      <c r="B33" s="2" t="s">
        <v>24</v>
      </c>
      <c r="C33" s="9">
        <v>-429660</v>
      </c>
      <c r="D33" s="9"/>
    </row>
    <row r="34" spans="1:4" x14ac:dyDescent="0.25">
      <c r="A34" s="2"/>
      <c r="B34" s="2" t="s">
        <v>25</v>
      </c>
      <c r="C34" s="9">
        <v>-9660</v>
      </c>
      <c r="D34" s="9"/>
    </row>
    <row r="35" spans="1:4" x14ac:dyDescent="0.25">
      <c r="A35" s="2"/>
      <c r="B35" s="2" t="s">
        <v>26</v>
      </c>
      <c r="C35" s="9">
        <v>-67350</v>
      </c>
      <c r="D35" s="9"/>
    </row>
    <row r="36" spans="1:4" x14ac:dyDescent="0.25">
      <c r="A36" s="2"/>
      <c r="B36" s="6" t="s">
        <v>40</v>
      </c>
      <c r="C36" s="9">
        <v>-382320</v>
      </c>
      <c r="D36" s="9"/>
    </row>
    <row r="37" spans="1:4" x14ac:dyDescent="0.25">
      <c r="A37" s="2"/>
      <c r="B37" s="2" t="s">
        <v>27</v>
      </c>
      <c r="C37" s="9">
        <v>-72000</v>
      </c>
      <c r="D37" s="9"/>
    </row>
    <row r="38" spans="1:4" x14ac:dyDescent="0.25">
      <c r="A38" s="2"/>
      <c r="B38" s="2" t="s">
        <v>28</v>
      </c>
      <c r="C38" s="9">
        <v>0</v>
      </c>
      <c r="D38" s="9"/>
    </row>
    <row r="39" spans="1:4" x14ac:dyDescent="0.25">
      <c r="A39" s="2"/>
      <c r="B39" s="2" t="s">
        <v>29</v>
      </c>
      <c r="C39" s="9">
        <v>-40500</v>
      </c>
      <c r="D39" s="9"/>
    </row>
    <row r="40" spans="1:4" x14ac:dyDescent="0.25">
      <c r="A40" s="2"/>
      <c r="B40" s="2" t="s">
        <v>30</v>
      </c>
      <c r="C40" s="9">
        <v>-60320.4</v>
      </c>
      <c r="D40" s="9"/>
    </row>
    <row r="41" spans="1:4" x14ac:dyDescent="0.25">
      <c r="A41" s="2"/>
      <c r="B41" s="2" t="s">
        <v>31</v>
      </c>
      <c r="C41" s="9">
        <v>-31244.400000000001</v>
      </c>
      <c r="D41" s="9"/>
    </row>
    <row r="42" spans="1:4" x14ac:dyDescent="0.25">
      <c r="A42" s="2"/>
      <c r="B42" s="2" t="s">
        <v>32</v>
      </c>
      <c r="C42" s="9">
        <v>-25234.5</v>
      </c>
      <c r="D42" s="9"/>
    </row>
    <row r="43" spans="1:4" x14ac:dyDescent="0.25">
      <c r="A43" s="2"/>
      <c r="B43" s="2" t="s">
        <v>33</v>
      </c>
      <c r="C43" s="9">
        <v>-7920</v>
      </c>
      <c r="D43" s="9"/>
    </row>
    <row r="44" spans="1:4" x14ac:dyDescent="0.25">
      <c r="A44" s="2"/>
      <c r="B44" s="2" t="s">
        <v>34</v>
      </c>
      <c r="C44" s="9">
        <v>-1650</v>
      </c>
      <c r="D44" s="9"/>
    </row>
    <row r="45" spans="1:4" x14ac:dyDescent="0.25">
      <c r="A45" s="2"/>
      <c r="B45" s="2" t="s">
        <v>35</v>
      </c>
      <c r="C45" s="9">
        <v>3098.1</v>
      </c>
      <c r="D45" s="9"/>
    </row>
    <row r="46" spans="1:4" x14ac:dyDescent="0.25">
      <c r="A46" s="2"/>
      <c r="B46" s="2" t="s">
        <v>36</v>
      </c>
      <c r="C46" s="9">
        <v>6874.8</v>
      </c>
      <c r="D46" s="9"/>
    </row>
    <row r="47" spans="1:4" x14ac:dyDescent="0.25">
      <c r="A47" s="2"/>
      <c r="B47" s="2" t="s">
        <v>39</v>
      </c>
      <c r="C47" s="10">
        <f t="shared" ref="C47" si="2">SUM(C24:C46)</f>
        <v>-6053189.7000000011</v>
      </c>
      <c r="D47" s="21">
        <v>5200000</v>
      </c>
    </row>
    <row r="48" spans="1:4" x14ac:dyDescent="0.25">
      <c r="A48" s="2"/>
      <c r="B48" s="2"/>
      <c r="C48" s="12"/>
      <c r="D48" s="12"/>
    </row>
    <row r="49" spans="1:4" ht="16.5" thickBot="1" x14ac:dyDescent="0.3">
      <c r="A49" s="2"/>
      <c r="B49" s="2"/>
      <c r="C49" s="12"/>
      <c r="D49" s="12"/>
    </row>
    <row r="50" spans="1:4" ht="16.5" thickBot="1" x14ac:dyDescent="0.3">
      <c r="A50" s="2" t="s">
        <v>37</v>
      </c>
      <c r="B50" s="2"/>
      <c r="C50" s="13">
        <f t="shared" ref="C50" si="3">C22+C47</f>
        <v>434349.29999999981</v>
      </c>
      <c r="D50" s="19">
        <v>1000000</v>
      </c>
    </row>
    <row r="51" spans="1:4" ht="16.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opLeftCell="A4" zoomScale="85" zoomScaleNormal="85" workbookViewId="0">
      <selection activeCell="H36" sqref="H36"/>
    </sheetView>
  </sheetViews>
  <sheetFormatPr defaultRowHeight="15.75" x14ac:dyDescent="0.25"/>
  <cols>
    <col min="1" max="1" width="2.875" customWidth="1"/>
    <col min="2" max="2" width="63.25" customWidth="1"/>
    <col min="3" max="3" width="13.125" customWidth="1"/>
    <col min="4" max="4" width="13.125" style="30" customWidth="1"/>
    <col min="5" max="5" width="4.25" customWidth="1"/>
    <col min="6" max="6" width="14.125" bestFit="1" customWidth="1"/>
    <col min="7" max="7" width="12.125" bestFit="1" customWidth="1"/>
  </cols>
  <sheetData>
    <row r="1" spans="1:7" ht="21" x14ac:dyDescent="0.35">
      <c r="A1" s="17" t="s">
        <v>43</v>
      </c>
      <c r="B1" s="2"/>
      <c r="C1" s="1"/>
      <c r="D1" s="14"/>
    </row>
    <row r="2" spans="1:7" ht="21" x14ac:dyDescent="0.35">
      <c r="A2" s="17"/>
      <c r="B2" s="2"/>
      <c r="C2" s="16" t="s">
        <v>41</v>
      </c>
      <c r="D2" s="18" t="s">
        <v>42</v>
      </c>
    </row>
    <row r="3" spans="1:7" x14ac:dyDescent="0.25">
      <c r="A3" s="2"/>
      <c r="B3" s="2" t="s">
        <v>0</v>
      </c>
      <c r="C3" s="3"/>
      <c r="D3" s="12"/>
    </row>
    <row r="4" spans="1:7" x14ac:dyDescent="0.25">
      <c r="A4" s="2"/>
      <c r="B4" s="2" t="s">
        <v>1</v>
      </c>
      <c r="C4" s="9">
        <v>1011877.5</v>
      </c>
      <c r="D4" s="12"/>
    </row>
    <row r="5" spans="1:7" x14ac:dyDescent="0.25">
      <c r="A5" s="2"/>
      <c r="B5" s="2" t="s">
        <v>2</v>
      </c>
      <c r="C5" s="9">
        <v>5635422.6000000006</v>
      </c>
      <c r="D5" s="12"/>
    </row>
    <row r="6" spans="1:7" x14ac:dyDescent="0.25">
      <c r="A6" s="2"/>
      <c r="B6" s="2" t="s">
        <v>3</v>
      </c>
      <c r="C6" s="9">
        <v>3225562.8</v>
      </c>
      <c r="D6" s="12"/>
    </row>
    <row r="7" spans="1:7" x14ac:dyDescent="0.25">
      <c r="A7" s="2"/>
      <c r="B7" s="2" t="s">
        <v>4</v>
      </c>
      <c r="C7" s="9">
        <v>2017473.0000000002</v>
      </c>
      <c r="D7" s="12"/>
    </row>
    <row r="8" spans="1:7" x14ac:dyDescent="0.25">
      <c r="A8" s="2"/>
      <c r="B8" s="2" t="s">
        <v>5</v>
      </c>
      <c r="C8" s="9">
        <v>-1450.5</v>
      </c>
      <c r="D8" s="12"/>
    </row>
    <row r="9" spans="1:7" x14ac:dyDescent="0.25">
      <c r="A9" s="2"/>
      <c r="B9" s="2" t="s">
        <v>6</v>
      </c>
      <c r="C9" s="9">
        <v>36712.5</v>
      </c>
      <c r="D9" s="12"/>
    </row>
    <row r="10" spans="1:7" x14ac:dyDescent="0.25">
      <c r="A10" s="2"/>
      <c r="B10" s="2" t="s">
        <v>7</v>
      </c>
      <c r="C10" s="9">
        <v>26881.5</v>
      </c>
      <c r="D10" s="12"/>
    </row>
    <row r="11" spans="1:7" x14ac:dyDescent="0.25">
      <c r="A11" s="2"/>
      <c r="B11" s="2"/>
      <c r="C11" s="10">
        <f>SUM(C3:C10)</f>
        <v>11952479.4</v>
      </c>
      <c r="D11" s="28">
        <v>13000000</v>
      </c>
      <c r="F11" s="31">
        <f>D11/D11</f>
        <v>1</v>
      </c>
    </row>
    <row r="12" spans="1:7" x14ac:dyDescent="0.25">
      <c r="A12" s="2"/>
      <c r="B12" s="2"/>
      <c r="C12" s="9"/>
      <c r="D12" s="12"/>
      <c r="F12" s="31"/>
    </row>
    <row r="13" spans="1:7" x14ac:dyDescent="0.25">
      <c r="A13" s="2"/>
      <c r="B13" s="2" t="s">
        <v>8</v>
      </c>
      <c r="C13" s="9">
        <v>-1006290</v>
      </c>
      <c r="D13" s="12">
        <f>C13/-$C$20*$D$20</f>
        <v>-1328538.249017318</v>
      </c>
      <c r="F13" s="31"/>
      <c r="G13" s="27"/>
    </row>
    <row r="14" spans="1:7" x14ac:dyDescent="0.25">
      <c r="A14" s="2"/>
      <c r="B14" s="2" t="s">
        <v>9</v>
      </c>
      <c r="C14" s="9">
        <v>-9000</v>
      </c>
      <c r="D14" s="12">
        <f t="shared" ref="D14:D19" si="0">C14/-$C$20*$D$20</f>
        <v>-11882.105795700902</v>
      </c>
      <c r="F14" s="31"/>
      <c r="G14" s="27"/>
    </row>
    <row r="15" spans="1:7" x14ac:dyDescent="0.25">
      <c r="A15" s="2"/>
      <c r="B15" s="2" t="s">
        <v>10</v>
      </c>
      <c r="C15" s="9">
        <v>-2696701.1999999997</v>
      </c>
      <c r="D15" s="12">
        <f t="shared" si="0"/>
        <v>-3560276.5508659529</v>
      </c>
      <c r="F15" s="31"/>
      <c r="G15" s="27"/>
    </row>
    <row r="16" spans="1:7" x14ac:dyDescent="0.25">
      <c r="A16" s="2"/>
      <c r="B16" s="2" t="s">
        <v>11</v>
      </c>
      <c r="C16" s="9">
        <v>-15750</v>
      </c>
      <c r="D16" s="12">
        <f t="shared" si="0"/>
        <v>-20793.685142476577</v>
      </c>
      <c r="F16" s="31"/>
      <c r="G16" s="27"/>
    </row>
    <row r="17" spans="1:7" x14ac:dyDescent="0.25">
      <c r="A17" s="2"/>
      <c r="B17" s="2" t="s">
        <v>12</v>
      </c>
      <c r="C17" s="9">
        <v>-21825</v>
      </c>
      <c r="D17" s="12">
        <f t="shared" si="0"/>
        <v>-28814.10655457469</v>
      </c>
      <c r="F17" s="31"/>
      <c r="G17" s="27"/>
    </row>
    <row r="18" spans="1:7" x14ac:dyDescent="0.25">
      <c r="A18" s="2"/>
      <c r="B18" s="2" t="s">
        <v>13</v>
      </c>
      <c r="C18" s="9">
        <v>-1721428.5</v>
      </c>
      <c r="D18" s="12">
        <f t="shared" si="0"/>
        <v>-2272688.3951927456</v>
      </c>
      <c r="F18" s="31"/>
      <c r="G18" s="27"/>
    </row>
    <row r="19" spans="1:7" x14ac:dyDescent="0.25">
      <c r="A19" s="2"/>
      <c r="B19" s="2" t="s">
        <v>14</v>
      </c>
      <c r="C19" s="9">
        <v>6054.3</v>
      </c>
      <c r="D19" s="12">
        <f t="shared" si="0"/>
        <v>7993.0925687679974</v>
      </c>
      <c r="F19" s="31"/>
      <c r="G19" s="27"/>
    </row>
    <row r="20" spans="1:7" x14ac:dyDescent="0.25">
      <c r="A20" s="2"/>
      <c r="B20" s="2"/>
      <c r="C20" s="10">
        <f t="shared" ref="C20" si="1">SUM(C13:C19)</f>
        <v>-5464940.3999999994</v>
      </c>
      <c r="D20" s="28">
        <f>D11-D22</f>
        <v>7215000</v>
      </c>
      <c r="F20" s="31">
        <f>D20/D11</f>
        <v>0.55500000000000005</v>
      </c>
    </row>
    <row r="21" spans="1:7" x14ac:dyDescent="0.25">
      <c r="A21" s="2"/>
      <c r="B21" s="2"/>
      <c r="C21" s="9"/>
      <c r="D21" s="15"/>
      <c r="F21" s="31"/>
    </row>
    <row r="22" spans="1:7" x14ac:dyDescent="0.25">
      <c r="A22" s="2"/>
      <c r="B22" s="6" t="s">
        <v>38</v>
      </c>
      <c r="C22" s="11">
        <f t="shared" ref="C22" si="2">C11+C20</f>
        <v>6487539.0000000009</v>
      </c>
      <c r="D22" s="22">
        <f>0.445*D11</f>
        <v>5785000</v>
      </c>
      <c r="F22" s="31">
        <f>D22/D11</f>
        <v>0.44500000000000001</v>
      </c>
    </row>
    <row r="23" spans="1:7" x14ac:dyDescent="0.25">
      <c r="A23" s="2"/>
      <c r="B23" s="2"/>
      <c r="C23" s="9"/>
      <c r="D23" s="12"/>
      <c r="F23" s="31"/>
    </row>
    <row r="24" spans="1:7" x14ac:dyDescent="0.25">
      <c r="A24" s="2"/>
      <c r="B24" s="2" t="s">
        <v>15</v>
      </c>
      <c r="C24" s="9">
        <v>-45212.399999999994</v>
      </c>
      <c r="D24" s="12"/>
    </row>
    <row r="25" spans="1:7" x14ac:dyDescent="0.25">
      <c r="A25" s="2"/>
      <c r="B25" s="2" t="s">
        <v>16</v>
      </c>
      <c r="C25" s="9">
        <v>-85507.199999999997</v>
      </c>
      <c r="D25" s="12"/>
    </row>
    <row r="26" spans="1:7" x14ac:dyDescent="0.25">
      <c r="A26" s="2"/>
      <c r="B26" s="2" t="s">
        <v>17</v>
      </c>
      <c r="C26" s="9">
        <v>-72180</v>
      </c>
      <c r="D26" s="12"/>
    </row>
    <row r="27" spans="1:7" x14ac:dyDescent="0.25">
      <c r="A27" s="2"/>
      <c r="B27" s="2" t="s">
        <v>18</v>
      </c>
      <c r="C27" s="9">
        <v>-3750</v>
      </c>
      <c r="D27" s="12"/>
    </row>
    <row r="28" spans="1:7" x14ac:dyDescent="0.25">
      <c r="A28" s="2"/>
      <c r="B28" s="2" t="s">
        <v>19</v>
      </c>
      <c r="C28" s="9">
        <v>-70350</v>
      </c>
      <c r="D28" s="12"/>
    </row>
    <row r="29" spans="1:7" x14ac:dyDescent="0.25">
      <c r="A29" s="2"/>
      <c r="B29" s="2" t="s">
        <v>20</v>
      </c>
      <c r="C29" s="9">
        <v>-176578.8</v>
      </c>
      <c r="D29" s="12"/>
    </row>
    <row r="30" spans="1:7" x14ac:dyDescent="0.25">
      <c r="A30" s="2"/>
      <c r="B30" s="2" t="s">
        <v>21</v>
      </c>
      <c r="C30" s="9">
        <v>-373282.8</v>
      </c>
      <c r="D30" s="12"/>
    </row>
    <row r="31" spans="1:7" x14ac:dyDescent="0.25">
      <c r="A31" s="2"/>
      <c r="B31" s="2" t="s">
        <v>22</v>
      </c>
      <c r="C31" s="9">
        <v>-58892.1</v>
      </c>
      <c r="D31" s="12"/>
    </row>
    <row r="32" spans="1:7" x14ac:dyDescent="0.25">
      <c r="A32" s="2"/>
      <c r="B32" s="2" t="s">
        <v>23</v>
      </c>
      <c r="C32" s="9">
        <v>-4049550</v>
      </c>
      <c r="D32" s="12"/>
    </row>
    <row r="33" spans="1:4" x14ac:dyDescent="0.25">
      <c r="A33" s="2"/>
      <c r="B33" s="2" t="s">
        <v>24</v>
      </c>
      <c r="C33" s="9">
        <v>-429660</v>
      </c>
      <c r="D33" s="12"/>
    </row>
    <row r="34" spans="1:4" x14ac:dyDescent="0.25">
      <c r="A34" s="2"/>
      <c r="B34" s="2" t="s">
        <v>25</v>
      </c>
      <c r="C34" s="9">
        <v>-9660</v>
      </c>
      <c r="D34" s="12"/>
    </row>
    <row r="35" spans="1:4" x14ac:dyDescent="0.25">
      <c r="A35" s="2"/>
      <c r="B35" s="2" t="s">
        <v>26</v>
      </c>
      <c r="C35" s="9">
        <v>-67350</v>
      </c>
      <c r="D35" s="12"/>
    </row>
    <row r="36" spans="1:4" x14ac:dyDescent="0.25">
      <c r="A36" s="2"/>
      <c r="B36" s="6" t="s">
        <v>40</v>
      </c>
      <c r="C36" s="9">
        <v>-382320</v>
      </c>
      <c r="D36" s="12"/>
    </row>
    <row r="37" spans="1:4" x14ac:dyDescent="0.25">
      <c r="A37" s="2"/>
      <c r="B37" s="2" t="s">
        <v>27</v>
      </c>
      <c r="C37" s="9">
        <v>-72000</v>
      </c>
      <c r="D37" s="12"/>
    </row>
    <row r="38" spans="1:4" x14ac:dyDescent="0.25">
      <c r="A38" s="2"/>
      <c r="B38" s="2" t="s">
        <v>28</v>
      </c>
      <c r="C38" s="9">
        <v>0</v>
      </c>
      <c r="D38" s="12"/>
    </row>
    <row r="39" spans="1:4" x14ac:dyDescent="0.25">
      <c r="A39" s="2"/>
      <c r="B39" s="2" t="s">
        <v>29</v>
      </c>
      <c r="C39" s="9">
        <v>-40500</v>
      </c>
      <c r="D39" s="12"/>
    </row>
    <row r="40" spans="1:4" x14ac:dyDescent="0.25">
      <c r="A40" s="2"/>
      <c r="B40" s="2" t="s">
        <v>30</v>
      </c>
      <c r="C40" s="9">
        <v>-60320.4</v>
      </c>
      <c r="D40" s="12"/>
    </row>
    <row r="41" spans="1:4" x14ac:dyDescent="0.25">
      <c r="A41" s="2"/>
      <c r="B41" s="2" t="s">
        <v>31</v>
      </c>
      <c r="C41" s="9">
        <v>-31244.400000000001</v>
      </c>
      <c r="D41" s="12"/>
    </row>
    <row r="42" spans="1:4" x14ac:dyDescent="0.25">
      <c r="A42" s="2"/>
      <c r="B42" s="2" t="s">
        <v>32</v>
      </c>
      <c r="C42" s="9">
        <v>-25234.5</v>
      </c>
      <c r="D42" s="12"/>
    </row>
    <row r="43" spans="1:4" x14ac:dyDescent="0.25">
      <c r="A43" s="2"/>
      <c r="B43" s="2" t="s">
        <v>33</v>
      </c>
      <c r="C43" s="9">
        <v>-7920</v>
      </c>
      <c r="D43" s="12"/>
    </row>
    <row r="44" spans="1:4" x14ac:dyDescent="0.25">
      <c r="A44" s="2"/>
      <c r="B44" s="2" t="s">
        <v>34</v>
      </c>
      <c r="C44" s="9">
        <v>-1650</v>
      </c>
      <c r="D44" s="12"/>
    </row>
    <row r="45" spans="1:4" x14ac:dyDescent="0.25">
      <c r="A45" s="2"/>
      <c r="B45" s="2" t="s">
        <v>35</v>
      </c>
      <c r="C45" s="9">
        <v>3098.1</v>
      </c>
      <c r="D45" s="12"/>
    </row>
    <row r="46" spans="1:4" x14ac:dyDescent="0.25">
      <c r="A46" s="2"/>
      <c r="B46" s="2" t="s">
        <v>36</v>
      </c>
      <c r="C46" s="9">
        <v>6874.8</v>
      </c>
      <c r="D46" s="12"/>
    </row>
    <row r="47" spans="1:4" x14ac:dyDescent="0.25">
      <c r="A47" s="2"/>
      <c r="B47" s="2" t="s">
        <v>39</v>
      </c>
      <c r="C47" s="10">
        <f t="shared" ref="C47" si="3">SUM(C24:C46)</f>
        <v>-6053189.7000000011</v>
      </c>
      <c r="D47" s="28">
        <v>5200000</v>
      </c>
    </row>
    <row r="48" spans="1:4" x14ac:dyDescent="0.25">
      <c r="A48" s="2"/>
      <c r="B48" s="2"/>
      <c r="C48" s="12"/>
      <c r="D48" s="12"/>
    </row>
    <row r="49" spans="1:4" ht="16.5" thickBot="1" x14ac:dyDescent="0.3">
      <c r="A49" s="2"/>
      <c r="B49" s="2"/>
      <c r="C49" s="12"/>
      <c r="D49" s="12"/>
    </row>
    <row r="50" spans="1:4" ht="16.5" thickBot="1" x14ac:dyDescent="0.3">
      <c r="A50" s="2" t="s">
        <v>37</v>
      </c>
      <c r="B50" s="2"/>
      <c r="C50" s="13">
        <f t="shared" ref="C50" si="4">C22+C47</f>
        <v>434349.29999999981</v>
      </c>
      <c r="D50" s="29">
        <f>D22-D47</f>
        <v>585000</v>
      </c>
    </row>
    <row r="51" spans="1:4" ht="16.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Sheet4</vt:lpstr>
      <vt:lpstr>Sheet5</vt:lpstr>
      <vt:lpstr>Sheet5 (2)</vt:lpstr>
      <vt:lpstr>Sheet2</vt:lpstr>
      <vt:lpstr>Sheet3</vt:lpstr>
      <vt:lpstr>Sheet1!Print_Titles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Carlton Collina</dc:creator>
  <cp:lastModifiedBy>J. Carlton Collins</cp:lastModifiedBy>
  <dcterms:created xsi:type="dcterms:W3CDTF">2011-05-24T16:02:02Z</dcterms:created>
  <dcterms:modified xsi:type="dcterms:W3CDTF">2013-04-03T19:08:19Z</dcterms:modified>
</cp:coreProperties>
</file>